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iper\Downloads\Lead Sheet\"/>
    </mc:Choice>
  </mc:AlternateContent>
  <xr:revisionPtr revIDLastSave="0" documentId="13_ncr:1_{D5BAC05E-8308-4B28-941C-339082E83311}" xr6:coauthVersionLast="47" xr6:coauthVersionMax="47" xr10:uidLastSave="{00000000-0000-0000-0000-000000000000}"/>
  <bookViews>
    <workbookView xWindow="-120" yWindow="-120" windowWidth="38640" windowHeight="21120" tabRatio="500" activeTab="1" xr2:uid="{00000000-000D-0000-FFFF-FFFF00000000}"/>
  </bookViews>
  <sheets>
    <sheet name="📋 Sommaire" sheetId="1" r:id="rId1"/>
    <sheet name="LS-01 Créances clients" sheetId="2" r:id="rId2"/>
    <sheet name="EAD Consolidé" sheetId="3" r:id="rId3"/>
    <sheet name="📖 Légende Tickmark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3" l="1"/>
  <c r="F10" i="3"/>
  <c r="G38" i="2"/>
  <c r="F38" i="2"/>
  <c r="G37" i="2"/>
  <c r="F37" i="2"/>
  <c r="G36" i="2"/>
  <c r="F36" i="2"/>
  <c r="H31" i="2"/>
  <c r="G31" i="2"/>
  <c r="F31" i="2"/>
  <c r="E31" i="2"/>
  <c r="D31" i="2"/>
  <c r="H30" i="2"/>
  <c r="G30" i="2"/>
  <c r="F30" i="2"/>
  <c r="E30" i="2"/>
  <c r="D30" i="2"/>
  <c r="G29" i="2"/>
  <c r="I29" i="2" s="1"/>
  <c r="G28" i="2"/>
  <c r="I28" i="2" s="1"/>
  <c r="H26" i="2"/>
  <c r="G26" i="2"/>
  <c r="F26" i="2"/>
  <c r="E26" i="2"/>
  <c r="D26" i="2"/>
  <c r="I25" i="2"/>
  <c r="K25" i="2" s="1"/>
  <c r="G25" i="2"/>
  <c r="G24" i="2"/>
  <c r="I24" i="2" s="1"/>
  <c r="H22" i="2"/>
  <c r="F22" i="2"/>
  <c r="E22" i="2"/>
  <c r="D22" i="2"/>
  <c r="G21" i="2"/>
  <c r="G22" i="2" s="1"/>
  <c r="I20" i="2"/>
  <c r="K20" i="2" s="1"/>
  <c r="G20" i="2"/>
  <c r="G19" i="2"/>
  <c r="I19" i="2" s="1"/>
  <c r="G18" i="2"/>
  <c r="I18" i="2" s="1"/>
  <c r="K29" i="2" l="1"/>
  <c r="J29" i="2"/>
  <c r="K18" i="2"/>
  <c r="J18" i="2"/>
  <c r="I22" i="2"/>
  <c r="K31" i="2"/>
  <c r="J31" i="2"/>
  <c r="I31" i="2"/>
  <c r="K28" i="2"/>
  <c r="J28" i="2"/>
  <c r="K30" i="2"/>
  <c r="J30" i="2"/>
  <c r="I30" i="2"/>
  <c r="K19" i="2"/>
  <c r="J19" i="2"/>
  <c r="K24" i="2"/>
  <c r="K26" i="2"/>
  <c r="J24" i="2"/>
  <c r="J26" i="2"/>
  <c r="I26" i="2"/>
  <c r="J20" i="2"/>
  <c r="I21" i="2"/>
  <c r="J25" i="2"/>
  <c r="K21" i="2" l="1"/>
  <c r="J21" i="2"/>
  <c r="K22" i="2"/>
  <c r="J22" i="2"/>
</calcChain>
</file>

<file path=xl/sharedStrings.xml><?xml version="1.0" encoding="utf-8"?>
<sst xmlns="http://schemas.openxmlformats.org/spreadsheetml/2006/main" count="334" uniqueCount="259">
  <si>
    <t>DOSSIER DE TRAVAIL D'AUDIT  ·  FEUILLE MAÎTRESSE (LEAD SHEET)</t>
  </si>
  <si>
    <t>Entité auditée :</t>
  </si>
  <si>
    <t>GROUPE INDUSTRIEL DUVAL S.A.</t>
  </si>
  <si>
    <t>SIREN :</t>
  </si>
  <si>
    <t>552 148 097</t>
  </si>
  <si>
    <t>Exercice :</t>
  </si>
  <si>
    <t>01/01/2024 — 31/12/2024</t>
  </si>
  <si>
    <t>Référentiel :</t>
  </si>
  <si>
    <t>Équipe d'audit :</t>
  </si>
  <si>
    <t>Cabinet AUDIT &amp; CONSEIL ASSOCIÉS</t>
  </si>
  <si>
    <t>Auditeur responsable :</t>
  </si>
  <si>
    <t>M. Arnaud LEFEBVRE, CAC</t>
  </si>
  <si>
    <t>Chef de mission :</t>
  </si>
  <si>
    <t>Mme Sophie MARTIN</t>
  </si>
  <si>
    <t>Auditeur senior :</t>
  </si>
  <si>
    <t>M. Julien DUBOIS</t>
  </si>
  <si>
    <t>Seuil de signification :</t>
  </si>
  <si>
    <t>180 000 € (≈ 0,8 % du total bilan)</t>
  </si>
  <si>
    <t>Seuil d'investigation :</t>
  </si>
  <si>
    <t>90 000 € (50 % du seuil de signification)</t>
  </si>
  <si>
    <t>Date de clôture :</t>
  </si>
  <si>
    <t>31 décembre 2024</t>
  </si>
  <si>
    <t>Date limite dossier :</t>
  </si>
  <si>
    <t>30 juin 2025 (ISA 230 — 60 jours post-rapport)</t>
  </si>
  <si>
    <t>INDEX DES FEUILLES DE TRAVAIL</t>
  </si>
  <si>
    <t>Réf.</t>
  </si>
  <si>
    <t>Désignation de l'onglet</t>
  </si>
  <si>
    <t>Section GL</t>
  </si>
  <si>
    <t>Seuil (€)</t>
  </si>
  <si>
    <t>Auditeur</t>
  </si>
  <si>
    <t>Date prep.</t>
  </si>
  <si>
    <t>Date revue</t>
  </si>
  <si>
    <t>Statut</t>
  </si>
  <si>
    <t>LS-01</t>
  </si>
  <si>
    <t>Lead Sheet — Créances clients</t>
  </si>
  <si>
    <t>411/416/491</t>
  </si>
  <si>
    <t>180 000</t>
  </si>
  <si>
    <t>J. Dubois</t>
  </si>
  <si>
    <t>15/03/2025</t>
  </si>
  <si>
    <t>20/03/2025</t>
  </si>
  <si>
    <t>✅ Validé</t>
  </si>
  <si>
    <t>LS-02</t>
  </si>
  <si>
    <t>Lead Sheet — Stocks &amp; En-cours</t>
  </si>
  <si>
    <t>31/32/39</t>
  </si>
  <si>
    <t>16/03/2025</t>
  </si>
  <si>
    <t>21/03/2025</t>
  </si>
  <si>
    <t>LS-03</t>
  </si>
  <si>
    <t>Lead Sheet — Immobilisations corp.</t>
  </si>
  <si>
    <t>21/28</t>
  </si>
  <si>
    <t>17/03/2025</t>
  </si>
  <si>
    <t>22/03/2025</t>
  </si>
  <si>
    <t>LS-04</t>
  </si>
  <si>
    <t>Lead Sheet — Dettes fournisseurs</t>
  </si>
  <si>
    <t>401/408</t>
  </si>
  <si>
    <t>S. Martin</t>
  </si>
  <si>
    <t>18/03/2025</t>
  </si>
  <si>
    <t>⚠ En cours</t>
  </si>
  <si>
    <t>FD-C1</t>
  </si>
  <si>
    <t>Circularisation clients</t>
  </si>
  <si>
    <t>411</t>
  </si>
  <si>
    <t xml:space="preserve">— </t>
  </si>
  <si>
    <t>10/03/2025</t>
  </si>
  <si>
    <t>FD-C3</t>
  </si>
  <si>
    <t>Revue des clients douteux</t>
  </si>
  <si>
    <t>416/491</t>
  </si>
  <si>
    <t>12/03/2025</t>
  </si>
  <si>
    <t>19/03/2025</t>
  </si>
  <si>
    <t>EAD</t>
  </si>
  <si>
    <t>Tableau des écritures d'ajustement</t>
  </si>
  <si>
    <t>—</t>
  </si>
  <si>
    <t>23/03/2025</t>
  </si>
  <si>
    <t>LEG</t>
  </si>
  <si>
    <t>Légende des symboles (tickmarks)</t>
  </si>
  <si>
    <t>📖 Référence</t>
  </si>
  <si>
    <t>Légende des statuts :</t>
  </si>
  <si>
    <t>✅ Validé — Travaux terminés et validés par le chef de mission</t>
  </si>
  <si>
    <t>⚠ En cours — Travaux en cours ou points ouverts (△) non résolus</t>
  </si>
  <si>
    <t>📖 Référence — Document de référence permanent du dossier</t>
  </si>
  <si>
    <t>FEUILLE MAÎTRESSE — CRÉANCES CLIENTS  (Lead Sheet LS-01)</t>
  </si>
  <si>
    <t>Réf. dossier : LS-01  |  Section GL : 411 / 416 / 491  |  Cycle : Revenus &amp; Créances  |  Assertions : Existence · Exhaustivité · Évaluation · Cut-off · Présentation</t>
  </si>
  <si>
    <t>Entité :</t>
  </si>
  <si>
    <t>Préparé par :</t>
  </si>
  <si>
    <t>J. DUBOIS</t>
  </si>
  <si>
    <t>Date prép. :</t>
  </si>
  <si>
    <t>Révisé par :</t>
  </si>
  <si>
    <t>S. MARTIN</t>
  </si>
  <si>
    <t>Seuil signif. :</t>
  </si>
  <si>
    <t>180 000 €</t>
  </si>
  <si>
    <t>Date révision :</t>
  </si>
  <si>
    <t>CONCLUSION GÉNÉRALE SUR LE POSTE</t>
  </si>
  <si>
    <t>Sur la base des procédures d'audit mises en œuvre (circularisation C-1, revue analytique, test cut-off, examen des provisions — cf. FD-C1, FD-C3), les créances clients nettes s'établissent à 7 002 700 € après EAD. Ce solde est conforme aux assertions d'existence, d'exhaustivité, d'évaluation et de cut-off. Une EAD (EAD-01) de +50 000 € relative à un complément de dépréciation sur clients douteux a été proposée et acceptée par la direction. Poste validé — Aucune réserve.</t>
  </si>
  <si>
    <t>N° Cpte</t>
  </si>
  <si>
    <t>Libellé du poste</t>
  </si>
  <si>
    <t>Solde N-1</t>
  </si>
  <si>
    <t>Mouvements de l'exercice</t>
  </si>
  <si>
    <t>Solde N Brut</t>
  </si>
  <si>
    <t>EAD / Ajust.</t>
  </si>
  <si>
    <t>Solde N Ajusté</t>
  </si>
  <si>
    <t>Analyse variation</t>
  </si>
  <si>
    <t>Réf. FdD</t>
  </si>
  <si>
    <t>Assertions</t>
  </si>
  <si>
    <t>TM</t>
  </si>
  <si>
    <t>Compte</t>
  </si>
  <si>
    <t>Libellé</t>
  </si>
  <si>
    <t>Audité N-1</t>
  </si>
  <si>
    <t>Débit</t>
  </si>
  <si>
    <t>Crédit</t>
  </si>
  <si>
    <t>Brut N</t>
  </si>
  <si>
    <t>Net N</t>
  </si>
  <si>
    <t>Var. %</t>
  </si>
  <si>
    <t>Var. €</t>
  </si>
  <si>
    <t>Assert.</t>
  </si>
  <si>
    <t>✓/△</t>
  </si>
  <si>
    <t>I. CRÉANCES D'EXPLOITATION</t>
  </si>
  <si>
    <t>411000</t>
  </si>
  <si>
    <t xml:space="preserve">  Clients — ventes nationales</t>
  </si>
  <si>
    <t>Exi/Exh/Éva</t>
  </si>
  <si>
    <t>✓</t>
  </si>
  <si>
    <t>411100</t>
  </si>
  <si>
    <t xml:space="preserve">  Clients — ventes export</t>
  </si>
  <si>
    <t>411200</t>
  </si>
  <si>
    <t xml:space="preserve">  Clients — avoirs à émettre</t>
  </si>
  <si>
    <t>Éva/Cut</t>
  </si>
  <si>
    <t>413000</t>
  </si>
  <si>
    <t xml:space="preserve">  Clients — effets à recevoir</t>
  </si>
  <si>
    <t>Exi/Éva</t>
  </si>
  <si>
    <t>Sous-total clients bruts</t>
  </si>
  <si>
    <t>F</t>
  </si>
  <si>
    <t>II. CRÉANCES DOUTEUSES ET LITIGIEUSES</t>
  </si>
  <si>
    <t>416000</t>
  </si>
  <si>
    <t xml:space="preserve">  Clients douteux</t>
  </si>
  <si>
    <t>416100</t>
  </si>
  <si>
    <t xml:space="preserve">  Clients litigieux</t>
  </si>
  <si>
    <t>Éva/Pré</t>
  </si>
  <si>
    <t>Sous-total clients douteux bruts</t>
  </si>
  <si>
    <t>III. DÉPRÉCIATIONS (Comptes 49x)</t>
  </si>
  <si>
    <t>491000</t>
  </si>
  <si>
    <t xml:space="preserve">  Dépréc. clients ordinaires</t>
  </si>
  <si>
    <t>Éva/Exh</t>
  </si>
  <si>
    <t>491100</t>
  </si>
  <si>
    <t xml:space="preserve">  Dépréc. clients douteux</t>
  </si>
  <si>
    <t>△</t>
  </si>
  <si>
    <t>Sous-total dépréciations</t>
  </si>
  <si>
    <t>TOTAL NET CRÉANCES CLIENTS</t>
  </si>
  <si>
    <t>CF</t>
  </si>
  <si>
    <t>ANALYSE ANALYTIQUE PRÉLIMINAIRE — PROCÉDURES ANALYTIQUES DE SUBSTANCE (ISA 520)</t>
  </si>
  <si>
    <t>Indicateur</t>
  </si>
  <si>
    <t>Formule / Base de calcul</t>
  </si>
  <si>
    <t>Résultat N-1</t>
  </si>
  <si>
    <t>Résultat N</t>
  </si>
  <si>
    <t>Commentaire / Justification</t>
  </si>
  <si>
    <t>DSO (Days Sales Outstanding)</t>
  </si>
  <si>
    <t>Créances nettes / CA × 365</t>
  </si>
  <si>
    <t>DSO stable (100 j N-1 vs 99 j N) — cohérent avec les conditions de paiement contractuelles à 90 jours. Pas d'anomalie détectée.</t>
  </si>
  <si>
    <t>Taux de couverture créances douteuses</t>
  </si>
  <si>
    <t>Dépréciations / Créances douteuses brutes</t>
  </si>
  <si>
    <t>Taux passé de 105 % à 136 % — augmentation liée à l'EAD-01 (+50 K€) validée par la direction. Conforme à la politique de provisionnement.</t>
  </si>
  <si>
    <t>Variation nette du poste</t>
  </si>
  <si>
    <t>Solde N ajusté − Solde N-1</t>
  </si>
  <si>
    <t>+811 900 € (+13,1 %) — justifiée par la croissance du CA (+14,7 %). Ratio créances/CA stable. Cohérence vérifiée.</t>
  </si>
  <si>
    <t>Concentration clients (Top 5)</t>
  </si>
  <si>
    <t>% du solde total sur 5 premiers clients</t>
  </si>
  <si>
    <t>42%</t>
  </si>
  <si>
    <t>38%</t>
  </si>
  <si>
    <t>Légère diminution de la concentration — risque crédit en amélioration. 5 principales contreparties circularisées (réponses reçues à 100 %).</t>
  </si>
  <si>
    <t>RÉCAPITULATIF DES ÉCRITURES D'AJUSTEMENT (EAD) — Cycle LS-01</t>
  </si>
  <si>
    <t>Description</t>
  </si>
  <si>
    <t>Compte Dt</t>
  </si>
  <si>
    <t>Compte Ct</t>
  </si>
  <si>
    <t>Montant (€)</t>
  </si>
  <si>
    <t>Impact RN</t>
  </si>
  <si>
    <t>Acceptée</t>
  </si>
  <si>
    <t>EAD-01</t>
  </si>
  <si>
    <t>Complément dépréciation clients douteux (compte 416100 insuffisamment couvert)</t>
  </si>
  <si>
    <t>68174</t>
  </si>
  <si>
    <t>50 000 €</t>
  </si>
  <si>
    <t>− 50 000 €</t>
  </si>
  <si>
    <t>✅ Oui</t>
  </si>
  <si>
    <t>LÉGENDE COULEURS : Texte bleu = saisie manuelle (hardcode) · Texte noir = formule calculée · Texte vert = lien inter-onglet  | TICKMARKS : ✓ = vérifié sans exception · △ = point ouvert · F = additionné · CF = cross-footé</t>
  </si>
  <si>
    <t>TABLEAU DE SYNTHÈSE DES ÉCRITURES D'AJUSTEMENT (EAD) — TOUS CYCLES</t>
  </si>
  <si>
    <t>Cpte Dt</t>
  </si>
  <si>
    <t>Cpte Ct</t>
  </si>
  <si>
    <t>Montant €</t>
  </si>
  <si>
    <t>Δ Résultat</t>
  </si>
  <si>
    <t>Δ Capitaux</t>
  </si>
  <si>
    <t>Cycle</t>
  </si>
  <si>
    <t>Complément dépréciation clients douteux</t>
  </si>
  <si>
    <t>EAD-02</t>
  </si>
  <si>
    <t>Stock obsolète — dotation complémentaire</t>
  </si>
  <si>
    <t>39700</t>
  </si>
  <si>
    <t>EAD-03</t>
  </si>
  <si>
    <t>Charge à payer fournisseur — cut-off</t>
  </si>
  <si>
    <t>607</t>
  </si>
  <si>
    <t>408000</t>
  </si>
  <si>
    <t>EAD-04</t>
  </si>
  <si>
    <t>Immobilisation sous-amortie — correction</t>
  </si>
  <si>
    <t>68112</t>
  </si>
  <si>
    <t>28110</t>
  </si>
  <si>
    <t>⚠ Refusée</t>
  </si>
  <si>
    <t>TOTAL EAD (acceptées uniquement)</t>
  </si>
  <si>
    <t>Seuil de signification : 180 000 €  |  Impact total EAD acceptées / Seuil : cf. cellule G11  → Si impact &gt; seuil : conséquences à évaluer sur l'opinion d'audit (réserve / refus de certification).</t>
  </si>
  <si>
    <t>Symbole</t>
  </si>
  <si>
    <t>Désignation</t>
  </si>
  <si>
    <t>Référence normes</t>
  </si>
  <si>
    <t>Vérifié / Pointé</t>
  </si>
  <si>
    <t>Solde ou montant rapproché avec la pièce source (GL, relevé, confirmation tierce). Aucune exception détectée.</t>
  </si>
  <si>
    <t>ISA 330 §18</t>
  </si>
  <si>
    <t>✓✓</t>
  </si>
  <si>
    <t>Double vérification</t>
  </si>
  <si>
    <t>Contrôle réalisé par un second collaborateur (revue croisée). Utilisé pour les postes significatifs ou à risque élevé.</t>
  </si>
  <si>
    <t>ISA 220 §17</t>
  </si>
  <si>
    <t>Point ouvert / Exception</t>
  </si>
  <si>
    <t>Anomalie, divergence ou élément non résolu. Nécessite investigation complémentaire ou escalade au chef de mission.</t>
  </si>
  <si>
    <t>ISA 230 §9</t>
  </si>
  <si>
    <t>Footed (Additionné)</t>
  </si>
  <si>
    <t>Total arithmétique de la colonne ou ligne vérifié (extension verticale). Aucune erreur de calcul.</t>
  </si>
  <si>
    <t>ISA 520</t>
  </si>
  <si>
    <t>Cross-footed</t>
  </si>
  <si>
    <t>Cohérence entre les sous-totaux et le grand total vérifiée (extension croisée). Garantit l'intégrité arithmétique de la lead sheet.</t>
  </si>
  <si>
    <t>R</t>
  </si>
  <si>
    <t>Reclassement</t>
  </si>
  <si>
    <t>Écriture de présentation proposée (transfert entre postes) sans impact sur le résultat net ni les capitaux propres.</t>
  </si>
  <si>
    <t>IAS 1 / PCG</t>
  </si>
  <si>
    <t>Écriture d'ajustement</t>
  </si>
  <si>
    <t>Correction ayant un impact sur le résultat net ou les capitaux propres. Doit être discutée et documentée avec la direction.</t>
  </si>
  <si>
    <t>ISA 450</t>
  </si>
  <si>
    <t>AG</t>
  </si>
  <si>
    <t>Analyse générale / Proc. analytique</t>
  </si>
  <si>
    <t>CB</t>
  </si>
  <si>
    <t>Cut-off vérifié</t>
  </si>
  <si>
    <t>Diligences de coupe (rattachement à la bonne période) mises en œuvre sur la ligne ou le poste. Journaux d'achats/ventes N±5 jours examinés.</t>
  </si>
  <si>
    <t>ISA 315/330</t>
  </si>
  <si>
    <t>C</t>
  </si>
  <si>
    <t>Circularisé</t>
  </si>
  <si>
    <t>Demande de confirmation externe (circularisation) envoyée et réponse reçue, analysée et concordante.</t>
  </si>
  <si>
    <t>ISA 505</t>
  </si>
  <si>
    <t>NR</t>
  </si>
  <si>
    <t>Non répondu</t>
  </si>
  <si>
    <t>ISA 505 §12</t>
  </si>
  <si>
    <t>S</t>
  </si>
  <si>
    <t>Sondé (Sampling)</t>
  </si>
  <si>
    <t>Élément sélectionné dans le cadre d'un sondage statistique ou raisonné. Base de sélection documentée en feuille de détail.</t>
  </si>
  <si>
    <t>ISA 530</t>
  </si>
  <si>
    <t>PNC</t>
  </si>
  <si>
    <t>Point Non Corrigé</t>
  </si>
  <si>
    <t>Anomalie identifiée et quantifiée, non corrigée par la direction. Reportée au tableau de synthèse des PNC pour agrégation.</t>
  </si>
  <si>
    <t>ISA 450 §5</t>
  </si>
  <si>
    <t>N/A</t>
  </si>
  <si>
    <t>Non applicable</t>
  </si>
  <si>
    <t>Procédure ou assertion non pertinente au regard des caractéristiques du poste ou de l'entité auditée.</t>
  </si>
  <si>
    <t>ISA 200</t>
  </si>
  <si>
    <t>Plan Comptable Général 2024</t>
  </si>
  <si>
    <t>Exercice clos le 31 décembre 2024  |  Référentiel : Plan Comptable Général</t>
  </si>
  <si>
    <t>PCG 2024</t>
  </si>
  <si>
    <t>RÈGLE FONDAMENTALE (ISA 230) : Tout symbole apposé sur une feuille de travail doit être défini dans cette légende. Un tickmark sans définition n'a aucune valeur probante lors d'un contrôle qualité (CNCC / H2A).</t>
  </si>
  <si>
    <t>LÉGENDE DES SYMBOLES DE RÉVISION (TICKMARKS) : Norme interne dossier d'audit</t>
  </si>
  <si>
    <t>Confirmation externe envoyée : aucune réponse obtenue. Procédures alternatives mises en œuvre et documentées.</t>
  </si>
  <si>
    <t>Procédure analytique de substance effectuée (ratio, tendance, comparaison sectorielle  ISA 520).</t>
  </si>
  <si>
    <t>Définition :Diligence accomplie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</si>
</sst>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0.0%;\(0.0%\);\-"/>
    <numFmt numFmtId="166" formatCode="\+#,##0;\(#,##0\);\-"/>
    <numFmt numFmtId="167" formatCode="0.0"/>
  </numFmts>
  <fonts count="33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4A4A4A"/>
      <name val="Arial"/>
      <charset val="1"/>
    </font>
    <font>
      <b/>
      <sz val="9"/>
      <color rgb="FF1E3A5F"/>
      <name val="Arial"/>
      <charset val="1"/>
    </font>
    <font>
      <sz val="9"/>
      <color rgb="FF4A4A4A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065F46"/>
      <name val="Arial"/>
      <charset val="1"/>
    </font>
    <font>
      <sz val="9"/>
      <color rgb="FF92400E"/>
      <name val="Arial"/>
      <charset val="1"/>
    </font>
    <font>
      <sz val="9"/>
      <color rgb="FF1E3A5F"/>
      <name val="Arial"/>
      <charset val="1"/>
    </font>
    <font>
      <b/>
      <sz val="14"/>
      <color rgb="FFFFFFFF"/>
      <name val="Arial"/>
      <charset val="1"/>
    </font>
    <font>
      <i/>
      <sz val="9"/>
      <color rgb="FF4A4A4A"/>
      <name val="Arial"/>
      <charset val="1"/>
    </font>
    <font>
      <b/>
      <sz val="10"/>
      <color rgb="FFFFFFFF"/>
      <name val="Arial"/>
      <charset val="1"/>
    </font>
    <font>
      <b/>
      <sz val="8"/>
      <color rgb="FFFFFFFF"/>
      <name val="Arial"/>
      <charset val="1"/>
    </font>
    <font>
      <sz val="9"/>
      <color rgb="FF2C5282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sz val="8"/>
      <color rgb="FF4A4A4A"/>
      <name val="Arial"/>
      <charset val="1"/>
    </font>
    <font>
      <b/>
      <sz val="11"/>
      <color rgb="FF065F46"/>
      <name val="Arial"/>
      <charset val="1"/>
    </font>
    <font>
      <b/>
      <i/>
      <sz val="9"/>
      <color rgb="FF1E3A5F"/>
      <name val="Arial"/>
      <charset val="1"/>
    </font>
    <font>
      <sz val="10"/>
      <color rgb="FF4A4A4A"/>
      <name val="Arial"/>
      <charset val="1"/>
    </font>
    <font>
      <b/>
      <sz val="9"/>
      <color rgb="FF2C5282"/>
      <name val="Arial"/>
      <charset val="1"/>
    </font>
    <font>
      <b/>
      <sz val="11"/>
      <color rgb="FFB91C1C"/>
      <name val="Arial"/>
      <charset val="1"/>
    </font>
    <font>
      <b/>
      <sz val="9"/>
      <color rgb="FFC9A227"/>
      <name val="Arial"/>
      <charset val="1"/>
    </font>
    <font>
      <b/>
      <sz val="9"/>
      <color rgb="FFB91C1C"/>
      <name val="Arial"/>
      <charset val="1"/>
    </font>
    <font>
      <b/>
      <sz val="9"/>
      <color rgb="FF065F46"/>
      <name val="Arial"/>
      <charset val="1"/>
    </font>
    <font>
      <i/>
      <sz val="8"/>
      <color rgb="FF666666"/>
      <name val="Arial"/>
      <charset val="1"/>
    </font>
    <font>
      <b/>
      <sz val="13"/>
      <color rgb="FFFFFFFF"/>
      <name val="Arial"/>
      <charset val="1"/>
    </font>
    <font>
      <sz val="9"/>
      <color rgb="FFB91C1C"/>
      <name val="Arial"/>
      <charset val="1"/>
    </font>
    <font>
      <i/>
      <sz val="9"/>
      <color rgb="FF1E3A5F"/>
      <name val="Arial"/>
      <charset val="1"/>
    </font>
    <font>
      <b/>
      <sz val="12"/>
      <color rgb="FF065F46"/>
      <name val="Arial"/>
      <charset val="1"/>
    </font>
    <font>
      <b/>
      <sz val="12"/>
      <color rgb="FFB91C1C"/>
      <name val="Arial"/>
      <charset val="1"/>
    </font>
    <font>
      <b/>
      <sz val="12"/>
      <color rgb="FF1E3A5F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E3A5F"/>
        <bgColor rgb="FF2C5282"/>
      </patternFill>
    </fill>
    <fill>
      <patternFill patternType="solid">
        <fgColor rgb="FFE8F0FA"/>
        <bgColor rgb="FFF5F6FA"/>
      </patternFill>
    </fill>
    <fill>
      <patternFill patternType="solid">
        <fgColor rgb="FFFFFFFF"/>
        <bgColor rgb="FFF5F6FA"/>
      </patternFill>
    </fill>
    <fill>
      <patternFill patternType="solid">
        <fgColor rgb="FF2C5282"/>
        <bgColor rgb="FF1E3A5F"/>
      </patternFill>
    </fill>
    <fill>
      <patternFill patternType="solid">
        <fgColor rgb="FFD1FAE5"/>
        <bgColor rgb="FFE8F0FA"/>
      </patternFill>
    </fill>
    <fill>
      <patternFill patternType="solid">
        <fgColor rgb="FFF5F6FA"/>
        <bgColor rgb="FFE8F0FA"/>
      </patternFill>
    </fill>
    <fill>
      <patternFill patternType="solid">
        <fgColor rgb="FFFEF3C7"/>
        <bgColor rgb="FFFEE2E2"/>
      </patternFill>
    </fill>
    <fill>
      <patternFill patternType="solid">
        <fgColor rgb="FFD0D7E3"/>
        <bgColor rgb="FFC0C0C0"/>
      </patternFill>
    </fill>
    <fill>
      <patternFill patternType="solid">
        <fgColor rgb="FFFEE2E2"/>
        <bgColor rgb="FFFEF3C7"/>
      </patternFill>
    </fill>
  </fills>
  <borders count="10">
    <border>
      <left/>
      <right/>
      <top/>
      <bottom/>
      <diagonal/>
    </border>
    <border>
      <left style="thin">
        <color rgb="FFD0D7E3"/>
      </left>
      <right style="thin">
        <color rgb="FFD0D7E3"/>
      </right>
      <top style="thin">
        <color rgb="FFD0D7E3"/>
      </top>
      <bottom style="thin">
        <color rgb="FFD0D7E3"/>
      </bottom>
      <diagonal/>
    </border>
    <border>
      <left style="medium">
        <color rgb="FF1E3A5F"/>
      </left>
      <right/>
      <top style="medium">
        <color rgb="FF1E3A5F"/>
      </top>
      <bottom style="medium">
        <color rgb="FF1E3A5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0D7E3"/>
      </left>
      <right/>
      <top style="thin">
        <color rgb="FFD0D7E3"/>
      </top>
      <bottom style="thin">
        <color rgb="FFD0D7E3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E3A5F"/>
      </left>
      <right/>
      <top style="thin">
        <color rgb="FF1E3A5F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1E3A5F"/>
      </top>
      <bottom style="thin">
        <color rgb="FF1E3A5F"/>
      </bottom>
      <diagonal/>
    </border>
    <border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  <border>
      <left style="medium">
        <color rgb="FFB91C1C"/>
      </left>
      <right/>
      <top style="medium">
        <color rgb="FFB91C1C"/>
      </top>
      <bottom style="medium">
        <color rgb="FFB91C1C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right" vertical="center"/>
    </xf>
    <xf numFmtId="164" fontId="16" fillId="7" borderId="1" xfId="0" applyNumberFormat="1" applyFont="1" applyFill="1" applyBorder="1" applyAlignment="1">
      <alignment horizontal="right" vertical="center"/>
    </xf>
    <xf numFmtId="165" fontId="16" fillId="7" borderId="1" xfId="0" applyNumberFormat="1" applyFont="1" applyFill="1" applyBorder="1" applyAlignment="1">
      <alignment horizontal="center" vertical="center"/>
    </xf>
    <xf numFmtId="166" fontId="16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4" fontId="16" fillId="9" borderId="7" xfId="0" applyNumberFormat="1" applyFont="1" applyFill="1" applyBorder="1" applyAlignment="1">
      <alignment horizontal="right" vertical="center"/>
    </xf>
    <xf numFmtId="165" fontId="16" fillId="9" borderId="7" xfId="0" applyNumberFormat="1" applyFont="1" applyFill="1" applyBorder="1" applyAlignment="1">
      <alignment horizontal="center" vertical="center"/>
    </xf>
    <xf numFmtId="166" fontId="16" fillId="9" borderId="7" xfId="0" applyNumberFormat="1" applyFont="1" applyFill="1" applyBorder="1" applyAlignment="1">
      <alignment horizontal="right" vertical="center"/>
    </xf>
    <xf numFmtId="0" fontId="20" fillId="9" borderId="7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167" fontId="15" fillId="7" borderId="1" xfId="0" applyNumberFormat="1" applyFont="1" applyFill="1" applyBorder="1" applyAlignment="1">
      <alignment horizontal="center" vertical="center"/>
    </xf>
    <xf numFmtId="167" fontId="16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right" vertical="center"/>
    </xf>
    <xf numFmtId="0" fontId="24" fillId="8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28" fillId="4" borderId="1" xfId="0" applyNumberFormat="1" applyFont="1" applyFill="1" applyBorder="1" applyAlignment="1">
      <alignment horizontal="right" vertical="center"/>
    </xf>
    <xf numFmtId="166" fontId="4" fillId="4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166" fontId="28" fillId="7" borderId="1" xfId="0" applyNumberFormat="1" applyFont="1" applyFill="1" applyBorder="1" applyAlignment="1">
      <alignment horizontal="right" vertical="center"/>
    </xf>
    <xf numFmtId="166" fontId="4" fillId="7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/>
    </xf>
    <xf numFmtId="166" fontId="6" fillId="2" borderId="8" xfId="0" applyNumberFormat="1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 wrapText="1"/>
    </xf>
    <xf numFmtId="0" fontId="24" fillId="1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sz val="9"/>
        <color rgb="FFB91C1C"/>
        <name val="Arial"/>
        <charset val="1"/>
      </font>
      <fill>
        <patternFill>
          <bgColor rgb="FFFEE2E2"/>
        </patternFill>
      </fill>
    </dxf>
    <dxf>
      <font>
        <sz val="9"/>
        <color rgb="FFB91C1C"/>
        <name val="Arial"/>
        <charset val="1"/>
      </font>
      <fill>
        <patternFill>
          <bgColor rgb="FFFEE2E2"/>
        </patternFill>
      </fill>
    </dxf>
    <dxf>
      <font>
        <sz val="9"/>
        <color rgb="FFB91C1C"/>
        <name val="Arial"/>
        <charset val="1"/>
      </font>
      <fill>
        <patternFill>
          <bgColor rgb="FFFEE2E2"/>
        </patternFill>
      </fill>
    </dxf>
    <dxf>
      <font>
        <sz val="9"/>
        <color rgb="FFB91C1C"/>
        <name val="Arial"/>
        <charset val="1"/>
      </font>
      <fill>
        <patternFill>
          <bgColor rgb="FFFEE2E2"/>
        </patternFill>
      </fill>
    </dxf>
    <dxf>
      <font>
        <sz val="9"/>
        <color rgb="FFB91C1C"/>
        <name val="Arial"/>
        <charset val="1"/>
      </font>
      <fill>
        <patternFill>
          <bgColor rgb="FFFEE2E2"/>
        </patternFill>
      </fill>
    </dxf>
    <dxf>
      <font>
        <sz val="9"/>
        <color rgb="FFB91C1C"/>
        <name val="Arial"/>
        <charset val="1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B91C1C"/>
      <rgbColor rgb="FFFEF3C7"/>
      <rgbColor rgb="FFE8F0FA"/>
      <rgbColor rgb="FF660066"/>
      <rgbColor rgb="FFFF8080"/>
      <rgbColor rgb="FF0066CC"/>
      <rgbColor rgb="FFD0D7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A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C9A227"/>
      <rgbColor rgb="FFFF6600"/>
      <rgbColor rgb="FF666666"/>
      <rgbColor rgb="FF969696"/>
      <rgbColor rgb="FF1E3A5F"/>
      <rgbColor rgb="FF339966"/>
      <rgbColor rgb="FF003300"/>
      <rgbColor rgb="FF333300"/>
      <rgbColor rgb="FF92400E"/>
      <rgbColor rgb="FF993366"/>
      <rgbColor rgb="FF2C5282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showGridLines="0" zoomScale="142" zoomScaleNormal="142" workbookViewId="0">
      <selection activeCell="L8" sqref="L8"/>
    </sheetView>
  </sheetViews>
  <sheetFormatPr baseColWidth="10" defaultColWidth="8.7109375" defaultRowHeight="15" x14ac:dyDescent="0.25"/>
  <cols>
    <col min="1" max="1" width="3.42578125" customWidth="1"/>
    <col min="2" max="2" width="27.42578125" customWidth="1"/>
    <col min="3" max="3" width="27.140625" customWidth="1"/>
    <col min="4" max="4" width="11.85546875" customWidth="1"/>
    <col min="5" max="5" width="8.140625" customWidth="1"/>
    <col min="6" max="6" width="9.42578125" customWidth="1"/>
    <col min="7" max="7" width="11.28515625" customWidth="1"/>
    <col min="8" max="8" width="9.85546875" customWidth="1"/>
    <col min="9" max="9" width="12.42578125" customWidth="1"/>
    <col min="10" max="10" width="6" customWidth="1"/>
  </cols>
  <sheetData>
    <row r="1" spans="2:9" ht="6" customHeight="1" x14ac:dyDescent="0.25"/>
    <row r="2" spans="2:9" ht="24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3" spans="2:9" ht="19.5" customHeight="1" x14ac:dyDescent="0.25">
      <c r="B3" s="14"/>
      <c r="C3" s="14"/>
      <c r="D3" s="14"/>
      <c r="E3" s="14"/>
      <c r="F3" s="14"/>
      <c r="G3" s="14"/>
      <c r="H3" s="14"/>
      <c r="I3" s="14"/>
    </row>
    <row r="4" spans="2:9" ht="18" customHeight="1" x14ac:dyDescent="0.25">
      <c r="B4" s="14"/>
      <c r="C4" s="14"/>
      <c r="D4" s="14"/>
      <c r="E4" s="14"/>
      <c r="F4" s="14"/>
      <c r="G4" s="14"/>
      <c r="H4" s="14"/>
      <c r="I4" s="14"/>
    </row>
    <row r="5" spans="2:9" ht="15.75" customHeight="1" x14ac:dyDescent="0.25">
      <c r="B5" s="13" t="s">
        <v>252</v>
      </c>
      <c r="C5" s="13"/>
      <c r="D5" s="13"/>
      <c r="E5" s="13"/>
      <c r="F5" s="13"/>
      <c r="G5" s="13"/>
      <c r="H5" s="13"/>
      <c r="I5" s="13"/>
    </row>
    <row r="6" spans="2:9" ht="9.75" customHeight="1" x14ac:dyDescent="0.25"/>
    <row r="7" spans="2:9" ht="15" customHeight="1" x14ac:dyDescent="0.25">
      <c r="B7" s="15" t="s">
        <v>1</v>
      </c>
      <c r="C7" s="12" t="s">
        <v>2</v>
      </c>
      <c r="D7" s="12"/>
      <c r="E7" s="12"/>
    </row>
    <row r="8" spans="2:9" ht="15" customHeight="1" x14ac:dyDescent="0.25">
      <c r="B8" s="15" t="s">
        <v>3</v>
      </c>
      <c r="C8" s="12" t="s">
        <v>4</v>
      </c>
      <c r="D8" s="12"/>
      <c r="E8" s="12"/>
    </row>
    <row r="9" spans="2:9" ht="15" customHeight="1" x14ac:dyDescent="0.25">
      <c r="B9" s="15" t="s">
        <v>5</v>
      </c>
      <c r="C9" s="12" t="s">
        <v>6</v>
      </c>
      <c r="D9" s="12"/>
      <c r="E9" s="12"/>
    </row>
    <row r="10" spans="2:9" ht="15" customHeight="1" x14ac:dyDescent="0.25">
      <c r="B10" s="15" t="s">
        <v>7</v>
      </c>
      <c r="C10" s="12" t="s">
        <v>251</v>
      </c>
      <c r="D10" s="12"/>
      <c r="E10" s="12"/>
    </row>
    <row r="11" spans="2:9" ht="15" customHeight="1" x14ac:dyDescent="0.25">
      <c r="B11" s="15" t="s">
        <v>8</v>
      </c>
      <c r="C11" s="12" t="s">
        <v>9</v>
      </c>
      <c r="D11" s="12"/>
      <c r="E11" s="12"/>
    </row>
    <row r="12" spans="2:9" ht="15" customHeight="1" x14ac:dyDescent="0.25">
      <c r="B12" s="15" t="s">
        <v>10</v>
      </c>
      <c r="C12" s="12" t="s">
        <v>11</v>
      </c>
      <c r="D12" s="12"/>
      <c r="E12" s="12"/>
    </row>
    <row r="13" spans="2:9" ht="15" customHeight="1" x14ac:dyDescent="0.25">
      <c r="B13" s="15" t="s">
        <v>12</v>
      </c>
      <c r="C13" s="12" t="s">
        <v>13</v>
      </c>
      <c r="D13" s="12"/>
      <c r="E13" s="12"/>
    </row>
    <row r="14" spans="2:9" ht="15" customHeight="1" x14ac:dyDescent="0.25">
      <c r="B14" s="15" t="s">
        <v>14</v>
      </c>
      <c r="C14" s="12" t="s">
        <v>15</v>
      </c>
      <c r="D14" s="12"/>
      <c r="E14" s="12"/>
    </row>
    <row r="15" spans="2:9" ht="15" customHeight="1" x14ac:dyDescent="0.25">
      <c r="B15" s="15" t="s">
        <v>16</v>
      </c>
      <c r="C15" s="12" t="s">
        <v>17</v>
      </c>
      <c r="D15" s="12"/>
      <c r="E15" s="12"/>
    </row>
    <row r="16" spans="2:9" ht="15" customHeight="1" x14ac:dyDescent="0.25">
      <c r="B16" s="15" t="s">
        <v>18</v>
      </c>
      <c r="C16" s="12" t="s">
        <v>19</v>
      </c>
      <c r="D16" s="12"/>
      <c r="E16" s="12"/>
    </row>
    <row r="17" spans="2:9" ht="15" customHeight="1" x14ac:dyDescent="0.25">
      <c r="B17" s="15" t="s">
        <v>20</v>
      </c>
      <c r="C17" s="12" t="s">
        <v>21</v>
      </c>
      <c r="D17" s="12"/>
      <c r="E17" s="12"/>
    </row>
    <row r="18" spans="2:9" ht="15" customHeight="1" x14ac:dyDescent="0.25">
      <c r="B18" s="15" t="s">
        <v>22</v>
      </c>
      <c r="C18" s="12" t="s">
        <v>23</v>
      </c>
      <c r="D18" s="12"/>
      <c r="E18" s="12"/>
    </row>
    <row r="19" spans="2:9" ht="7.5" customHeight="1" x14ac:dyDescent="0.25"/>
    <row r="20" spans="2:9" ht="18" customHeight="1" x14ac:dyDescent="0.25">
      <c r="B20" s="11" t="s">
        <v>24</v>
      </c>
      <c r="C20" s="11"/>
      <c r="D20" s="11"/>
      <c r="E20" s="11"/>
      <c r="F20" s="11"/>
      <c r="G20" s="11"/>
      <c r="H20" s="11"/>
      <c r="I20" s="11"/>
    </row>
    <row r="21" spans="2:9" ht="15" customHeight="1" x14ac:dyDescent="0.25">
      <c r="B21" s="17" t="s">
        <v>25</v>
      </c>
      <c r="C21" s="17" t="s">
        <v>26</v>
      </c>
      <c r="D21" s="17" t="s">
        <v>27</v>
      </c>
      <c r="E21" s="17" t="s">
        <v>28</v>
      </c>
      <c r="F21" s="17" t="s">
        <v>29</v>
      </c>
      <c r="G21" s="17" t="s">
        <v>30</v>
      </c>
      <c r="H21" s="17" t="s">
        <v>31</v>
      </c>
      <c r="I21" s="17" t="s">
        <v>32</v>
      </c>
    </row>
    <row r="22" spans="2:9" ht="13.5" customHeight="1" x14ac:dyDescent="0.25">
      <c r="B22" s="18" t="s">
        <v>33</v>
      </c>
      <c r="C22" s="16" t="s">
        <v>34</v>
      </c>
      <c r="D22" s="16" t="s">
        <v>35</v>
      </c>
      <c r="E22" s="16" t="s">
        <v>36</v>
      </c>
      <c r="F22" s="16" t="s">
        <v>37</v>
      </c>
      <c r="G22" s="16" t="s">
        <v>38</v>
      </c>
      <c r="H22" s="16" t="s">
        <v>39</v>
      </c>
      <c r="I22" s="19" t="s">
        <v>40</v>
      </c>
    </row>
    <row r="23" spans="2:9" ht="13.5" customHeight="1" x14ac:dyDescent="0.25">
      <c r="B23" s="20" t="s">
        <v>41</v>
      </c>
      <c r="C23" s="21" t="s">
        <v>42</v>
      </c>
      <c r="D23" s="21" t="s">
        <v>43</v>
      </c>
      <c r="E23" s="21" t="s">
        <v>36</v>
      </c>
      <c r="F23" s="21" t="s">
        <v>37</v>
      </c>
      <c r="G23" s="21" t="s">
        <v>44</v>
      </c>
      <c r="H23" s="21" t="s">
        <v>45</v>
      </c>
      <c r="I23" s="19" t="s">
        <v>40</v>
      </c>
    </row>
    <row r="24" spans="2:9" ht="13.5" customHeight="1" x14ac:dyDescent="0.25">
      <c r="B24" s="18" t="s">
        <v>46</v>
      </c>
      <c r="C24" s="16" t="s">
        <v>47</v>
      </c>
      <c r="D24" s="16" t="s">
        <v>48</v>
      </c>
      <c r="E24" s="16" t="s">
        <v>36</v>
      </c>
      <c r="F24" s="16" t="s">
        <v>37</v>
      </c>
      <c r="G24" s="16" t="s">
        <v>49</v>
      </c>
      <c r="H24" s="16" t="s">
        <v>50</v>
      </c>
      <c r="I24" s="19" t="s">
        <v>40</v>
      </c>
    </row>
    <row r="25" spans="2:9" ht="13.5" customHeight="1" x14ac:dyDescent="0.25">
      <c r="B25" s="20" t="s">
        <v>51</v>
      </c>
      <c r="C25" s="21" t="s">
        <v>52</v>
      </c>
      <c r="D25" s="21" t="s">
        <v>53</v>
      </c>
      <c r="E25" s="21" t="s">
        <v>36</v>
      </c>
      <c r="F25" s="21" t="s">
        <v>54</v>
      </c>
      <c r="G25" s="21" t="s">
        <v>55</v>
      </c>
      <c r="H25" s="21" t="s">
        <v>50</v>
      </c>
      <c r="I25" s="22" t="s">
        <v>56</v>
      </c>
    </row>
    <row r="26" spans="2:9" ht="13.5" customHeight="1" x14ac:dyDescent="0.25">
      <c r="B26" s="18" t="s">
        <v>57</v>
      </c>
      <c r="C26" s="16" t="s">
        <v>58</v>
      </c>
      <c r="D26" s="16" t="s">
        <v>59</v>
      </c>
      <c r="E26" s="16" t="s">
        <v>60</v>
      </c>
      <c r="F26" s="16" t="s">
        <v>37</v>
      </c>
      <c r="G26" s="16" t="s">
        <v>61</v>
      </c>
      <c r="H26" s="16" t="s">
        <v>55</v>
      </c>
      <c r="I26" s="19" t="s">
        <v>40</v>
      </c>
    </row>
    <row r="27" spans="2:9" ht="13.5" customHeight="1" x14ac:dyDescent="0.25">
      <c r="B27" s="20" t="s">
        <v>62</v>
      </c>
      <c r="C27" s="21" t="s">
        <v>63</v>
      </c>
      <c r="D27" s="21" t="s">
        <v>64</v>
      </c>
      <c r="E27" s="21" t="s">
        <v>60</v>
      </c>
      <c r="F27" s="21" t="s">
        <v>37</v>
      </c>
      <c r="G27" s="21" t="s">
        <v>65</v>
      </c>
      <c r="H27" s="21" t="s">
        <v>66</v>
      </c>
      <c r="I27" s="19" t="s">
        <v>40</v>
      </c>
    </row>
    <row r="28" spans="2:9" ht="13.5" customHeight="1" x14ac:dyDescent="0.25">
      <c r="B28" s="18" t="s">
        <v>67</v>
      </c>
      <c r="C28" s="16" t="s">
        <v>68</v>
      </c>
      <c r="D28" s="16" t="s">
        <v>69</v>
      </c>
      <c r="E28" s="16" t="s">
        <v>60</v>
      </c>
      <c r="F28" s="16" t="s">
        <v>54</v>
      </c>
      <c r="G28" s="16" t="s">
        <v>39</v>
      </c>
      <c r="H28" s="16" t="s">
        <v>70</v>
      </c>
      <c r="I28" s="22" t="s">
        <v>56</v>
      </c>
    </row>
    <row r="29" spans="2:9" ht="13.5" customHeight="1" x14ac:dyDescent="0.25">
      <c r="B29" s="20" t="s">
        <v>71</v>
      </c>
      <c r="C29" s="21" t="s">
        <v>72</v>
      </c>
      <c r="D29" s="21" t="s">
        <v>69</v>
      </c>
      <c r="E29" s="21" t="s">
        <v>60</v>
      </c>
      <c r="F29" s="21" t="s">
        <v>69</v>
      </c>
      <c r="G29" s="21" t="s">
        <v>69</v>
      </c>
      <c r="H29" s="21" t="s">
        <v>69</v>
      </c>
      <c r="I29" s="21" t="s">
        <v>73</v>
      </c>
    </row>
    <row r="30" spans="2:9" ht="9.75" customHeight="1" x14ac:dyDescent="0.25"/>
    <row r="31" spans="2:9" ht="13.5" customHeight="1" x14ac:dyDescent="0.25">
      <c r="B31" s="10" t="s">
        <v>74</v>
      </c>
      <c r="C31" s="10"/>
      <c r="D31" s="10"/>
    </row>
    <row r="32" spans="2:9" ht="12.75" customHeight="1" x14ac:dyDescent="0.25">
      <c r="B32" s="9" t="s">
        <v>75</v>
      </c>
      <c r="C32" s="9"/>
      <c r="D32" s="9"/>
      <c r="E32" s="9"/>
      <c r="F32" s="9"/>
    </row>
    <row r="33" spans="2:6" ht="12.75" customHeight="1" x14ac:dyDescent="0.25">
      <c r="B33" s="8" t="s">
        <v>76</v>
      </c>
      <c r="C33" s="8"/>
      <c r="D33" s="8"/>
      <c r="E33" s="8"/>
      <c r="F33" s="8"/>
    </row>
    <row r="34" spans="2:6" ht="12.75" customHeight="1" x14ac:dyDescent="0.25">
      <c r="B34" s="7" t="s">
        <v>77</v>
      </c>
      <c r="C34" s="7"/>
      <c r="D34" s="7"/>
      <c r="E34" s="7"/>
      <c r="F34" s="7"/>
    </row>
  </sheetData>
  <mergeCells count="19">
    <mergeCell ref="B31:D31"/>
    <mergeCell ref="B32:F32"/>
    <mergeCell ref="B33:F33"/>
    <mergeCell ref="B34:F34"/>
    <mergeCell ref="C15:E15"/>
    <mergeCell ref="C16:E16"/>
    <mergeCell ref="C17:E17"/>
    <mergeCell ref="C18:E18"/>
    <mergeCell ref="B20:I20"/>
    <mergeCell ref="C10:E10"/>
    <mergeCell ref="C11:E11"/>
    <mergeCell ref="C12:E12"/>
    <mergeCell ref="C13:E13"/>
    <mergeCell ref="C14:E14"/>
    <mergeCell ref="B2:I4"/>
    <mergeCell ref="B5:I5"/>
    <mergeCell ref="C7:E7"/>
    <mergeCell ref="C8:E8"/>
    <mergeCell ref="C9:E9"/>
  </mergeCells>
  <pageMargins left="0.75" right="0.75" top="1" bottom="1" header="0.511811023622047" footer="0.511811023622047"/>
  <pageSetup paperSize="9" orientation="portrait" horizontalDpi="300" verticalDpi="300"/>
  <ignoredErrors>
    <ignoredError sqref="C8 D26 E22:E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79"/>
  <sheetViews>
    <sheetView showGridLines="0" tabSelected="1" zoomScale="106" zoomScaleNormal="106" workbookViewId="0">
      <selection activeCell="D20" sqref="D20"/>
    </sheetView>
  </sheetViews>
  <sheetFormatPr baseColWidth="10" defaultColWidth="8.7109375" defaultRowHeight="15" x14ac:dyDescent="0.25"/>
  <cols>
    <col min="1" max="1" width="3" customWidth="1"/>
    <col min="2" max="2" width="36.140625" customWidth="1"/>
    <col min="3" max="3" width="45.5703125" customWidth="1"/>
    <col min="4" max="4" width="16" customWidth="1"/>
    <col min="5" max="6" width="14" customWidth="1"/>
    <col min="7" max="9" width="16" customWidth="1"/>
    <col min="10" max="12" width="10" customWidth="1"/>
    <col min="13" max="13" width="12" customWidth="1"/>
    <col min="14" max="14" width="10" customWidth="1"/>
    <col min="15" max="15" width="3" customWidth="1"/>
  </cols>
  <sheetData>
    <row r="1" spans="2:14" ht="6" customHeight="1" x14ac:dyDescent="0.25"/>
    <row r="2" spans="2:14" ht="25.5" customHeight="1" x14ac:dyDescent="0.25">
      <c r="B2" s="6" t="s">
        <v>78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 ht="15.75" customHeight="1" x14ac:dyDescent="0.25">
      <c r="B3" s="5" t="s">
        <v>79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3.5" customHeight="1" x14ac:dyDescent="0.25"/>
    <row r="5" spans="2:14" ht="13.5" customHeight="1" x14ac:dyDescent="0.25">
      <c r="B5" s="15" t="s">
        <v>80</v>
      </c>
      <c r="C5" s="4" t="s">
        <v>2</v>
      </c>
      <c r="D5" s="4"/>
      <c r="E5" s="4"/>
      <c r="F5" s="4"/>
      <c r="G5" s="4"/>
      <c r="I5" s="15" t="s">
        <v>81</v>
      </c>
      <c r="J5" s="4" t="s">
        <v>82</v>
      </c>
      <c r="K5" s="4"/>
      <c r="L5" s="4"/>
      <c r="M5" s="4"/>
      <c r="N5" s="4"/>
    </row>
    <row r="6" spans="2:14" ht="13.5" customHeight="1" x14ac:dyDescent="0.25">
      <c r="B6" s="15" t="s">
        <v>5</v>
      </c>
      <c r="C6" s="4" t="s">
        <v>6</v>
      </c>
      <c r="D6" s="4"/>
      <c r="E6" s="4"/>
      <c r="F6" s="4"/>
      <c r="G6" s="4"/>
      <c r="I6" s="15" t="s">
        <v>83</v>
      </c>
      <c r="J6" s="4" t="s">
        <v>38</v>
      </c>
      <c r="K6" s="4"/>
      <c r="L6" s="4"/>
      <c r="M6" s="4"/>
      <c r="N6" s="4"/>
    </row>
    <row r="7" spans="2:14" ht="13.5" customHeight="1" x14ac:dyDescent="0.25">
      <c r="B7" s="15" t="s">
        <v>7</v>
      </c>
      <c r="C7" s="4" t="s">
        <v>253</v>
      </c>
      <c r="D7" s="4"/>
      <c r="E7" s="4"/>
      <c r="F7" s="4"/>
      <c r="G7" s="4"/>
      <c r="I7" s="15" t="s">
        <v>84</v>
      </c>
      <c r="J7" s="4" t="s">
        <v>85</v>
      </c>
      <c r="K7" s="4"/>
      <c r="L7" s="4"/>
      <c r="M7" s="4"/>
      <c r="N7" s="4"/>
    </row>
    <row r="8" spans="2:14" ht="13.5" customHeight="1" x14ac:dyDescent="0.25">
      <c r="B8" s="15" t="s">
        <v>86</v>
      </c>
      <c r="C8" s="4" t="s">
        <v>87</v>
      </c>
      <c r="D8" s="4"/>
      <c r="E8" s="4"/>
      <c r="F8" s="4"/>
      <c r="G8" s="4"/>
      <c r="I8" s="15" t="s">
        <v>88</v>
      </c>
      <c r="J8" s="4" t="s">
        <v>39</v>
      </c>
      <c r="K8" s="4"/>
      <c r="L8" s="4"/>
      <c r="M8" s="4"/>
      <c r="N8" s="4"/>
    </row>
    <row r="9" spans="2:14" ht="7.5" customHeight="1" x14ac:dyDescent="0.25"/>
    <row r="10" spans="2:14" ht="15.75" customHeight="1" x14ac:dyDescent="0.25">
      <c r="B10" s="3" t="s">
        <v>89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ht="21.75" customHeight="1" x14ac:dyDescent="0.25">
      <c r="B11" s="2" t="s">
        <v>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21.7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7.5" customHeight="1" x14ac:dyDescent="0.25"/>
    <row r="14" spans="2:14" ht="18" customHeight="1" x14ac:dyDescent="0.25">
      <c r="B14" s="23" t="s">
        <v>91</v>
      </c>
      <c r="C14" s="23" t="s">
        <v>92</v>
      </c>
      <c r="D14" s="23" t="s">
        <v>93</v>
      </c>
      <c r="E14" s="1" t="s">
        <v>94</v>
      </c>
      <c r="F14" s="1"/>
      <c r="G14" s="23" t="s">
        <v>95</v>
      </c>
      <c r="H14" s="23" t="s">
        <v>96</v>
      </c>
      <c r="I14" s="23" t="s">
        <v>97</v>
      </c>
      <c r="J14" s="1" t="s">
        <v>98</v>
      </c>
      <c r="K14" s="1"/>
      <c r="L14" s="23" t="s">
        <v>99</v>
      </c>
      <c r="M14" s="23" t="s">
        <v>100</v>
      </c>
      <c r="N14" s="23" t="s">
        <v>101</v>
      </c>
    </row>
    <row r="15" spans="2:14" ht="18" customHeight="1" x14ac:dyDescent="0.25">
      <c r="B15" s="24" t="s">
        <v>102</v>
      </c>
      <c r="C15" s="24" t="s">
        <v>103</v>
      </c>
      <c r="D15" s="24" t="s">
        <v>104</v>
      </c>
      <c r="E15" s="24" t="s">
        <v>105</v>
      </c>
      <c r="F15" s="24" t="s">
        <v>106</v>
      </c>
      <c r="G15" s="24" t="s">
        <v>107</v>
      </c>
      <c r="H15" s="24" t="s">
        <v>67</v>
      </c>
      <c r="I15" s="24" t="s">
        <v>108</v>
      </c>
      <c r="J15" s="24" t="s">
        <v>109</v>
      </c>
      <c r="K15" s="24" t="s">
        <v>110</v>
      </c>
      <c r="L15" s="24" t="s">
        <v>25</v>
      </c>
      <c r="M15" s="24" t="s">
        <v>111</v>
      </c>
      <c r="N15" s="24" t="s">
        <v>112</v>
      </c>
    </row>
    <row r="16" spans="2:14" ht="13.5" customHeight="1" x14ac:dyDescent="0.25"/>
    <row r="17" spans="2:14" ht="15" customHeight="1" x14ac:dyDescent="0.25">
      <c r="B17" s="85" t="s">
        <v>113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2:14" ht="15" customHeight="1" x14ac:dyDescent="0.25">
      <c r="B18" s="25" t="s">
        <v>114</v>
      </c>
      <c r="C18" s="16" t="s">
        <v>115</v>
      </c>
      <c r="D18" s="26">
        <v>4820500</v>
      </c>
      <c r="E18" s="26">
        <v>18342100</v>
      </c>
      <c r="F18" s="26">
        <v>-17650200</v>
      </c>
      <c r="G18" s="27">
        <f>D18+E18+F18</f>
        <v>5512400</v>
      </c>
      <c r="H18" s="26">
        <v>0</v>
      </c>
      <c r="I18" s="27">
        <f>G18+H18</f>
        <v>5512400</v>
      </c>
      <c r="J18" s="28">
        <f>IF(D18=0,"N/A",(I18-D18)/ABS(D18))</f>
        <v>0.14353282854475677</v>
      </c>
      <c r="K18" s="29">
        <f>I18-D18</f>
        <v>691900</v>
      </c>
      <c r="L18" s="30" t="s">
        <v>57</v>
      </c>
      <c r="M18" s="31" t="s">
        <v>116</v>
      </c>
      <c r="N18" s="32" t="s">
        <v>117</v>
      </c>
    </row>
    <row r="19" spans="2:14" ht="15" customHeight="1" x14ac:dyDescent="0.25">
      <c r="B19" s="33" t="s">
        <v>118</v>
      </c>
      <c r="C19" s="21" t="s">
        <v>119</v>
      </c>
      <c r="D19" s="34">
        <v>1250300</v>
      </c>
      <c r="E19" s="34">
        <v>4180000</v>
      </c>
      <c r="F19" s="34">
        <v>-3990000</v>
      </c>
      <c r="G19" s="35">
        <f>D19+E19+F19</f>
        <v>1440300</v>
      </c>
      <c r="H19" s="34">
        <v>0</v>
      </c>
      <c r="I19" s="35">
        <f>G19+H19</f>
        <v>1440300</v>
      </c>
      <c r="J19" s="36">
        <f>IF(D19=0,"N/A",(I19-D19)/ABS(D19))</f>
        <v>0.15196352875309926</v>
      </c>
      <c r="K19" s="37">
        <f>I19-D19</f>
        <v>190000</v>
      </c>
      <c r="L19" s="38" t="s">
        <v>57</v>
      </c>
      <c r="M19" s="39" t="s">
        <v>116</v>
      </c>
      <c r="N19" s="40" t="s">
        <v>117</v>
      </c>
    </row>
    <row r="20" spans="2:14" ht="15" customHeight="1" x14ac:dyDescent="0.25">
      <c r="B20" s="25" t="s">
        <v>120</v>
      </c>
      <c r="C20" s="16" t="s">
        <v>121</v>
      </c>
      <c r="D20" s="26">
        <v>-95000</v>
      </c>
      <c r="E20" s="26">
        <v>0</v>
      </c>
      <c r="F20" s="26">
        <v>-12000</v>
      </c>
      <c r="G20" s="27">
        <f>D20+E20+F20</f>
        <v>-107000</v>
      </c>
      <c r="H20" s="26">
        <v>0</v>
      </c>
      <c r="I20" s="27">
        <f>G20+H20</f>
        <v>-107000</v>
      </c>
      <c r="J20" s="28">
        <f>IF(D20=0,"N/A",(I20-D20)/ABS(D20))</f>
        <v>-0.12631578947368421</v>
      </c>
      <c r="K20" s="29">
        <f>I20-D20</f>
        <v>-12000</v>
      </c>
      <c r="L20" s="30" t="s">
        <v>57</v>
      </c>
      <c r="M20" s="31" t="s">
        <v>122</v>
      </c>
      <c r="N20" s="32" t="s">
        <v>117</v>
      </c>
    </row>
    <row r="21" spans="2:14" ht="15" customHeight="1" x14ac:dyDescent="0.25">
      <c r="B21" s="33" t="s">
        <v>123</v>
      </c>
      <c r="C21" s="21" t="s">
        <v>124</v>
      </c>
      <c r="D21" s="34">
        <v>380000</v>
      </c>
      <c r="E21" s="34">
        <v>210000</v>
      </c>
      <c r="F21" s="34">
        <v>-190000</v>
      </c>
      <c r="G21" s="35">
        <f>D21+E21+F21</f>
        <v>400000</v>
      </c>
      <c r="H21" s="34">
        <v>0</v>
      </c>
      <c r="I21" s="35">
        <f>G21+H21</f>
        <v>400000</v>
      </c>
      <c r="J21" s="36">
        <f>IF(D21=0,"N/A",(I21-D21)/ABS(D21))</f>
        <v>5.2631578947368418E-2</v>
      </c>
      <c r="K21" s="37">
        <f>I21-D21</f>
        <v>20000</v>
      </c>
      <c r="L21" s="38" t="s">
        <v>57</v>
      </c>
      <c r="M21" s="39" t="s">
        <v>125</v>
      </c>
      <c r="N21" s="40" t="s">
        <v>117</v>
      </c>
    </row>
    <row r="22" spans="2:14" ht="15" customHeight="1" x14ac:dyDescent="0.25">
      <c r="B22" s="86" t="s">
        <v>126</v>
      </c>
      <c r="C22" s="86"/>
      <c r="D22" s="41">
        <f t="shared" ref="D22:I22" si="0">D18+D19+D20+D21</f>
        <v>6355800</v>
      </c>
      <c r="E22" s="41">
        <f t="shared" si="0"/>
        <v>22732100</v>
      </c>
      <c r="F22" s="41">
        <f t="shared" si="0"/>
        <v>-21842200</v>
      </c>
      <c r="G22" s="41">
        <f t="shared" si="0"/>
        <v>7245700</v>
      </c>
      <c r="H22" s="41">
        <f t="shared" si="0"/>
        <v>0</v>
      </c>
      <c r="I22" s="41">
        <f t="shared" si="0"/>
        <v>7245700</v>
      </c>
      <c r="J22" s="42">
        <f>IF((D18+D19+D20+D21)=0,"N/A",((I18+I19+I20+I21)-(D18+D19+D20+D21))/ABS((D18+D19+D20+D21)))</f>
        <v>0.14001384562132227</v>
      </c>
      <c r="K22" s="43">
        <f>(I18+I19+I20+I21)-(D18+D19+D20+D21)</f>
        <v>889900</v>
      </c>
      <c r="L22" s="44"/>
      <c r="M22" s="44"/>
      <c r="N22" s="45" t="s">
        <v>127</v>
      </c>
    </row>
    <row r="23" spans="2:14" ht="15" customHeight="1" x14ac:dyDescent="0.25">
      <c r="B23" s="85" t="s">
        <v>128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4" ht="15" customHeight="1" x14ac:dyDescent="0.25">
      <c r="B24" s="25" t="s">
        <v>129</v>
      </c>
      <c r="C24" s="16" t="s">
        <v>130</v>
      </c>
      <c r="D24" s="26">
        <v>320000</v>
      </c>
      <c r="E24" s="26">
        <v>85000</v>
      </c>
      <c r="F24" s="26">
        <v>-105000</v>
      </c>
      <c r="G24" s="27">
        <f>D24+E24+F24</f>
        <v>300000</v>
      </c>
      <c r="H24" s="26">
        <v>0</v>
      </c>
      <c r="I24" s="27">
        <f>G24+H24</f>
        <v>300000</v>
      </c>
      <c r="J24" s="28">
        <f>IF(D24=0,"N/A",(I24-D24)/ABS(D24))</f>
        <v>-6.25E-2</v>
      </c>
      <c r="K24" s="29">
        <f>I24-D24</f>
        <v>-20000</v>
      </c>
      <c r="L24" s="30" t="s">
        <v>62</v>
      </c>
      <c r="M24" s="31" t="s">
        <v>125</v>
      </c>
      <c r="N24" s="32" t="s">
        <v>117</v>
      </c>
    </row>
    <row r="25" spans="2:14" ht="15" customHeight="1" x14ac:dyDescent="0.25">
      <c r="B25" s="33" t="s">
        <v>131</v>
      </c>
      <c r="C25" s="21" t="s">
        <v>132</v>
      </c>
      <c r="D25" s="34">
        <v>45000</v>
      </c>
      <c r="E25" s="34">
        <v>0</v>
      </c>
      <c r="F25" s="34">
        <v>-15000</v>
      </c>
      <c r="G25" s="35">
        <f>D25+E25+F25</f>
        <v>30000</v>
      </c>
      <c r="H25" s="34">
        <v>0</v>
      </c>
      <c r="I25" s="35">
        <f>G25+H25</f>
        <v>30000</v>
      </c>
      <c r="J25" s="36">
        <f>IF(D25=0,"N/A",(I25-D25)/ABS(D25))</f>
        <v>-0.33333333333333331</v>
      </c>
      <c r="K25" s="37">
        <f>I25-D25</f>
        <v>-15000</v>
      </c>
      <c r="L25" s="38" t="s">
        <v>62</v>
      </c>
      <c r="M25" s="39" t="s">
        <v>133</v>
      </c>
      <c r="N25" s="40" t="s">
        <v>117</v>
      </c>
    </row>
    <row r="26" spans="2:14" ht="15" customHeight="1" x14ac:dyDescent="0.25">
      <c r="B26" s="86" t="s">
        <v>134</v>
      </c>
      <c r="C26" s="86"/>
      <c r="D26" s="41">
        <f t="shared" ref="D26:I26" si="1">D24+D25</f>
        <v>365000</v>
      </c>
      <c r="E26" s="41">
        <f t="shared" si="1"/>
        <v>85000</v>
      </c>
      <c r="F26" s="41">
        <f t="shared" si="1"/>
        <v>-120000</v>
      </c>
      <c r="G26" s="41">
        <f t="shared" si="1"/>
        <v>330000</v>
      </c>
      <c r="H26" s="41">
        <f t="shared" si="1"/>
        <v>0</v>
      </c>
      <c r="I26" s="41">
        <f t="shared" si="1"/>
        <v>330000</v>
      </c>
      <c r="J26" s="42">
        <f>IF((D24+D25)=0,"N/A",((I24+I25)-(D24+D25))/ABS((D24+D25)))</f>
        <v>-9.5890410958904104E-2</v>
      </c>
      <c r="K26" s="43">
        <f>(I24+I25)-(D24+D25)</f>
        <v>-35000</v>
      </c>
      <c r="L26" s="44"/>
      <c r="M26" s="44"/>
      <c r="N26" s="45" t="s">
        <v>127</v>
      </c>
    </row>
    <row r="27" spans="2:14" ht="15" customHeight="1" x14ac:dyDescent="0.25">
      <c r="B27" s="85" t="s">
        <v>135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2:14" ht="15" customHeight="1" x14ac:dyDescent="0.25">
      <c r="B28" s="25" t="s">
        <v>136</v>
      </c>
      <c r="C28" s="16" t="s">
        <v>137</v>
      </c>
      <c r="D28" s="26">
        <v>-185000</v>
      </c>
      <c r="E28" s="26">
        <v>0</v>
      </c>
      <c r="F28" s="26">
        <v>-15000</v>
      </c>
      <c r="G28" s="27">
        <f>D28+E28+F28</f>
        <v>-200000</v>
      </c>
      <c r="H28" s="26">
        <v>0</v>
      </c>
      <c r="I28" s="27">
        <f>G28+H28</f>
        <v>-200000</v>
      </c>
      <c r="J28" s="28">
        <f>IF(D28=0,"N/A",(I28-D28)/ABS(D28))</f>
        <v>-8.1081081081081086E-2</v>
      </c>
      <c r="K28" s="29">
        <f>I28-D28</f>
        <v>-15000</v>
      </c>
      <c r="L28" s="30" t="s">
        <v>62</v>
      </c>
      <c r="M28" s="31" t="s">
        <v>138</v>
      </c>
      <c r="N28" s="32" t="s">
        <v>117</v>
      </c>
    </row>
    <row r="29" spans="2:14" ht="15" customHeight="1" x14ac:dyDescent="0.25">
      <c r="B29" s="33" t="s">
        <v>139</v>
      </c>
      <c r="C29" s="21" t="s">
        <v>140</v>
      </c>
      <c r="D29" s="34">
        <v>-200000</v>
      </c>
      <c r="E29" s="34">
        <v>0</v>
      </c>
      <c r="F29" s="34">
        <v>-50000</v>
      </c>
      <c r="G29" s="35">
        <f>D29+E29+F29</f>
        <v>-250000</v>
      </c>
      <c r="H29" s="34">
        <v>-50000</v>
      </c>
      <c r="I29" s="35">
        <f>G29+H29</f>
        <v>-300000</v>
      </c>
      <c r="J29" s="36">
        <f>IF(D29=0,"N/A",(I29-D29)/ABS(D29))</f>
        <v>-0.5</v>
      </c>
      <c r="K29" s="37">
        <f>I29-D29</f>
        <v>-100000</v>
      </c>
      <c r="L29" s="38" t="s">
        <v>62</v>
      </c>
      <c r="M29" s="39" t="s">
        <v>138</v>
      </c>
      <c r="N29" s="46" t="s">
        <v>141</v>
      </c>
    </row>
    <row r="30" spans="2:14" ht="15" customHeight="1" x14ac:dyDescent="0.25">
      <c r="B30" s="86" t="s">
        <v>142</v>
      </c>
      <c r="C30" s="86"/>
      <c r="D30" s="41">
        <f t="shared" ref="D30:I30" si="2">D28+D29</f>
        <v>-385000</v>
      </c>
      <c r="E30" s="41">
        <f t="shared" si="2"/>
        <v>0</v>
      </c>
      <c r="F30" s="41">
        <f t="shared" si="2"/>
        <v>-65000</v>
      </c>
      <c r="G30" s="41">
        <f t="shared" si="2"/>
        <v>-450000</v>
      </c>
      <c r="H30" s="41">
        <f t="shared" si="2"/>
        <v>-50000</v>
      </c>
      <c r="I30" s="41">
        <f t="shared" si="2"/>
        <v>-500000</v>
      </c>
      <c r="J30" s="42">
        <f>IF((D28+D29)=0,"N/A",((I28+I29)-(D28+D29))/ABS((D28+D29)))</f>
        <v>-0.29870129870129869</v>
      </c>
      <c r="K30" s="43">
        <f>(I28+I29)-(D28+D29)</f>
        <v>-115000</v>
      </c>
      <c r="L30" s="44"/>
      <c r="M30" s="44"/>
      <c r="N30" s="45" t="s">
        <v>127</v>
      </c>
    </row>
    <row r="31" spans="2:14" ht="18" customHeight="1" x14ac:dyDescent="0.25">
      <c r="B31" s="47"/>
      <c r="C31" s="48" t="s">
        <v>143</v>
      </c>
      <c r="D31" s="49">
        <f t="shared" ref="D31:I31" si="3">D18+D19+D20+D21+D24+D25+D28+D29</f>
        <v>6335800</v>
      </c>
      <c r="E31" s="49">
        <f t="shared" si="3"/>
        <v>22817100</v>
      </c>
      <c r="F31" s="49">
        <f t="shared" si="3"/>
        <v>-22027200</v>
      </c>
      <c r="G31" s="49">
        <f t="shared" si="3"/>
        <v>7125700</v>
      </c>
      <c r="H31" s="49">
        <f t="shared" si="3"/>
        <v>-50000</v>
      </c>
      <c r="I31" s="49">
        <f t="shared" si="3"/>
        <v>7075700</v>
      </c>
      <c r="J31" s="50">
        <f>IF((D18+D19+D20+D21+D24+D25+D28+D29)=0,"N/A",((I18+I19+I20+I21+I24+I25+I28+I29)-(D18+D19+D20+D21+D24+D25+D28+D29))/ABS((D18+D19+D20+D21+D24+D25+D28+D29)))</f>
        <v>0.11678083272830582</v>
      </c>
      <c r="K31" s="51">
        <f>(I18+I19+I20+I21+I24+I25+I28+I29)-(D18+D19+D20+D21+D24+D25+D28+D29)</f>
        <v>739900</v>
      </c>
      <c r="L31" s="47"/>
      <c r="M31" s="47"/>
      <c r="N31" s="52" t="s">
        <v>144</v>
      </c>
    </row>
    <row r="32" spans="2:14" ht="15" customHeight="1" x14ac:dyDescent="0.25"/>
    <row r="33" spans="2:14" ht="7.5" customHeight="1" x14ac:dyDescent="0.25"/>
    <row r="34" spans="2:14" ht="15.75" customHeight="1" x14ac:dyDescent="0.25">
      <c r="B34" s="87" t="s">
        <v>145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ht="15" customHeight="1" x14ac:dyDescent="0.25">
      <c r="B35" s="53" t="s">
        <v>146</v>
      </c>
      <c r="C35" s="88" t="s">
        <v>147</v>
      </c>
      <c r="D35" s="88"/>
      <c r="E35" s="88"/>
      <c r="F35" s="23" t="s">
        <v>148</v>
      </c>
      <c r="G35" s="23" t="s">
        <v>149</v>
      </c>
      <c r="H35" s="89" t="s">
        <v>150</v>
      </c>
      <c r="I35" s="89"/>
      <c r="J35" s="89"/>
      <c r="K35" s="89"/>
      <c r="L35" s="89"/>
      <c r="M35" s="89"/>
      <c r="N35" s="89"/>
    </row>
    <row r="36" spans="2:14" ht="27.75" customHeight="1" x14ac:dyDescent="0.25">
      <c r="B36" s="18" t="s">
        <v>151</v>
      </c>
      <c r="C36" s="90" t="s">
        <v>152</v>
      </c>
      <c r="D36" s="90"/>
      <c r="E36" s="90"/>
      <c r="F36" s="54">
        <f>6190800/22500000*365</f>
        <v>100.42853333333333</v>
      </c>
      <c r="G36" s="55">
        <f>7002700/25800000*365</f>
        <v>99.069205426356604</v>
      </c>
      <c r="H36" s="91" t="s">
        <v>153</v>
      </c>
      <c r="I36" s="91"/>
      <c r="J36" s="91"/>
      <c r="K36" s="91"/>
      <c r="L36" s="91"/>
      <c r="M36" s="91"/>
      <c r="N36" s="91"/>
    </row>
    <row r="37" spans="2:14" ht="27.75" customHeight="1" x14ac:dyDescent="0.25">
      <c r="B37" s="20" t="s">
        <v>154</v>
      </c>
      <c r="C37" s="92" t="s">
        <v>155</v>
      </c>
      <c r="D37" s="92"/>
      <c r="E37" s="92"/>
      <c r="F37" s="56">
        <f>(200000+185000)/(320000+45000)</f>
        <v>1.0547945205479452</v>
      </c>
      <c r="G37" s="57">
        <f>(250000+200000)/(300000+30000)</f>
        <v>1.3636363636363635</v>
      </c>
      <c r="H37" s="93" t="s">
        <v>156</v>
      </c>
      <c r="I37" s="93"/>
      <c r="J37" s="93"/>
      <c r="K37" s="93"/>
      <c r="L37" s="93"/>
      <c r="M37" s="93"/>
      <c r="N37" s="93"/>
    </row>
    <row r="38" spans="2:14" ht="27.75" customHeight="1" x14ac:dyDescent="0.25">
      <c r="B38" s="18" t="s">
        <v>157</v>
      </c>
      <c r="C38" s="90" t="s">
        <v>158</v>
      </c>
      <c r="D38" s="90"/>
      <c r="E38" s="90"/>
      <c r="F38" s="54">
        <f>6190800</f>
        <v>6190800</v>
      </c>
      <c r="G38" s="55">
        <f>7002700</f>
        <v>7002700</v>
      </c>
      <c r="H38" s="91" t="s">
        <v>159</v>
      </c>
      <c r="I38" s="91"/>
      <c r="J38" s="91"/>
      <c r="K38" s="91"/>
      <c r="L38" s="91"/>
      <c r="M38" s="91"/>
      <c r="N38" s="91"/>
    </row>
    <row r="39" spans="2:14" ht="27.75" customHeight="1" x14ac:dyDescent="0.25">
      <c r="B39" s="20" t="s">
        <v>160</v>
      </c>
      <c r="C39" s="92" t="s">
        <v>161</v>
      </c>
      <c r="D39" s="92"/>
      <c r="E39" s="92"/>
      <c r="F39" s="58" t="s">
        <v>162</v>
      </c>
      <c r="G39" s="59" t="s">
        <v>163</v>
      </c>
      <c r="H39" s="93" t="s">
        <v>164</v>
      </c>
      <c r="I39" s="93"/>
      <c r="J39" s="93"/>
      <c r="K39" s="93"/>
      <c r="L39" s="93"/>
      <c r="M39" s="93"/>
      <c r="N39" s="93"/>
    </row>
    <row r="40" spans="2:14" ht="15" customHeight="1" x14ac:dyDescent="0.25"/>
    <row r="41" spans="2:14" ht="15.75" customHeight="1" x14ac:dyDescent="0.25">
      <c r="B41" s="87" t="s">
        <v>165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2:14" ht="15" customHeight="1" x14ac:dyDescent="0.25">
      <c r="B42" s="23" t="s">
        <v>25</v>
      </c>
      <c r="C42" s="23" t="s">
        <v>166</v>
      </c>
      <c r="D42" s="23" t="s">
        <v>167</v>
      </c>
      <c r="E42" s="23" t="s">
        <v>168</v>
      </c>
      <c r="F42" s="23" t="s">
        <v>169</v>
      </c>
      <c r="G42" s="23" t="s">
        <v>170</v>
      </c>
      <c r="H42" s="23" t="s">
        <v>171</v>
      </c>
      <c r="I42" s="94" t="s">
        <v>99</v>
      </c>
      <c r="J42" s="94"/>
      <c r="K42" s="94"/>
      <c r="L42" s="94"/>
      <c r="M42" s="94"/>
      <c r="N42" s="94"/>
    </row>
    <row r="43" spans="2:14" ht="19.5" customHeight="1" x14ac:dyDescent="0.25">
      <c r="B43" s="60" t="s">
        <v>172</v>
      </c>
      <c r="C43" s="61" t="s">
        <v>173</v>
      </c>
      <c r="D43" s="62" t="s">
        <v>174</v>
      </c>
      <c r="E43" s="62" t="s">
        <v>139</v>
      </c>
      <c r="F43" s="63" t="s">
        <v>175</v>
      </c>
      <c r="G43" s="64" t="s">
        <v>176</v>
      </c>
      <c r="H43" s="65" t="s">
        <v>177</v>
      </c>
      <c r="I43" s="95" t="s">
        <v>62</v>
      </c>
      <c r="J43" s="95"/>
      <c r="K43" s="95"/>
      <c r="L43" s="95"/>
      <c r="M43" s="95"/>
      <c r="N43" s="95"/>
    </row>
    <row r="44" spans="2:14" ht="15" customHeight="1" x14ac:dyDescent="0.25"/>
    <row r="45" spans="2:14" ht="13.5" customHeight="1" x14ac:dyDescent="0.25">
      <c r="B45" s="96" t="s">
        <v>178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2:14" ht="15" customHeight="1" x14ac:dyDescent="0.25"/>
    <row r="47" spans="2:14" ht="15" customHeight="1" x14ac:dyDescent="0.25"/>
    <row r="48" spans="2:1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35">
    <mergeCell ref="I42:N42"/>
    <mergeCell ref="I43:N43"/>
    <mergeCell ref="B45:N45"/>
    <mergeCell ref="C38:E38"/>
    <mergeCell ref="H38:N38"/>
    <mergeCell ref="C39:E39"/>
    <mergeCell ref="H39:N39"/>
    <mergeCell ref="B41:N41"/>
    <mergeCell ref="C35:E35"/>
    <mergeCell ref="H35:N35"/>
    <mergeCell ref="C36:E36"/>
    <mergeCell ref="H36:N36"/>
    <mergeCell ref="C37:E37"/>
    <mergeCell ref="H37:N37"/>
    <mergeCell ref="B23:N23"/>
    <mergeCell ref="B26:C26"/>
    <mergeCell ref="B27:N27"/>
    <mergeCell ref="B30:C30"/>
    <mergeCell ref="B34:N34"/>
    <mergeCell ref="B11:N12"/>
    <mergeCell ref="E14:F14"/>
    <mergeCell ref="J14:K14"/>
    <mergeCell ref="B17:N17"/>
    <mergeCell ref="B22:C22"/>
    <mergeCell ref="C7:G7"/>
    <mergeCell ref="J7:N7"/>
    <mergeCell ref="C8:G8"/>
    <mergeCell ref="J8:N8"/>
    <mergeCell ref="B10:N10"/>
    <mergeCell ref="B2:N2"/>
    <mergeCell ref="B3:N3"/>
    <mergeCell ref="C5:G5"/>
    <mergeCell ref="J5:N5"/>
    <mergeCell ref="C6:G6"/>
    <mergeCell ref="J6:N6"/>
  </mergeCells>
  <conditionalFormatting sqref="J18:J21">
    <cfRule type="cellIs" dxfId="5" priority="2" operator="greaterThan">
      <formula>0.25</formula>
    </cfRule>
    <cfRule type="cellIs" dxfId="4" priority="3" operator="lessThan">
      <formula>-0.25</formula>
    </cfRule>
  </conditionalFormatting>
  <conditionalFormatting sqref="J24:J25">
    <cfRule type="cellIs" dxfId="3" priority="10" operator="greaterThan">
      <formula>0.25</formula>
    </cfRule>
    <cfRule type="cellIs" dxfId="2" priority="11" operator="lessThan">
      <formula>-0.25</formula>
    </cfRule>
  </conditionalFormatting>
  <conditionalFormatting sqref="J28:J29">
    <cfRule type="cellIs" dxfId="1" priority="14" operator="greaterThan">
      <formula>0.25</formula>
    </cfRule>
    <cfRule type="cellIs" dxfId="0" priority="15" operator="lessThan">
      <formula>-0.25</formula>
    </cfRule>
  </conditionalFormatting>
  <pageMargins left="0.75" right="0.75" top="1" bottom="1" header="0.511811023622047" footer="0.511811023622047"/>
  <pageSetup paperSize="9" orientation="portrait" horizontalDpi="300" verticalDpi="300"/>
  <ignoredErrors>
    <ignoredError sqref="C8 B18:B21 B24:B25 B28:B29 F39:G39 D43:F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2"/>
  <sheetViews>
    <sheetView showGridLines="0" zoomScale="202" zoomScaleNormal="202" workbookViewId="0">
      <selection activeCell="B12" sqref="B12:J12"/>
    </sheetView>
  </sheetViews>
  <sheetFormatPr baseColWidth="10" defaultColWidth="8.7109375" defaultRowHeight="15" x14ac:dyDescent="0.25"/>
  <cols>
    <col min="1" max="1" width="3" customWidth="1"/>
    <col min="2" max="2" width="8" customWidth="1"/>
    <col min="3" max="3" width="35.28515625" bestFit="1" customWidth="1"/>
    <col min="4" max="5" width="10" customWidth="1"/>
    <col min="6" max="8" width="14" customWidth="1"/>
    <col min="9" max="10" width="12" customWidth="1"/>
    <col min="11" max="11" width="3" customWidth="1"/>
  </cols>
  <sheetData>
    <row r="1" spans="2:10" ht="6" customHeight="1" x14ac:dyDescent="0.25"/>
    <row r="2" spans="2:10" ht="21.75" customHeight="1" x14ac:dyDescent="0.25">
      <c r="B2" s="97" t="s">
        <v>179</v>
      </c>
      <c r="C2" s="97"/>
      <c r="D2" s="97"/>
      <c r="E2" s="97"/>
      <c r="F2" s="97"/>
      <c r="G2" s="97"/>
      <c r="H2" s="97"/>
      <c r="I2" s="97"/>
      <c r="J2" s="97"/>
    </row>
    <row r="3" spans="2:10" ht="13.5" customHeight="1" x14ac:dyDescent="0.25">
      <c r="B3" s="97"/>
      <c r="C3" s="97"/>
      <c r="D3" s="97"/>
      <c r="E3" s="97"/>
      <c r="F3" s="97"/>
      <c r="G3" s="97"/>
      <c r="H3" s="97"/>
      <c r="I3" s="97"/>
      <c r="J3" s="97"/>
    </row>
    <row r="4" spans="2:10" ht="7.5" customHeight="1" x14ac:dyDescent="0.25"/>
    <row r="5" spans="2:10" ht="15" customHeight="1" x14ac:dyDescent="0.25">
      <c r="B5" s="23" t="s">
        <v>25</v>
      </c>
      <c r="C5" s="23" t="s">
        <v>166</v>
      </c>
      <c r="D5" s="23" t="s">
        <v>180</v>
      </c>
      <c r="E5" s="23" t="s">
        <v>181</v>
      </c>
      <c r="F5" s="23" t="s">
        <v>182</v>
      </c>
      <c r="G5" s="23" t="s">
        <v>183</v>
      </c>
      <c r="H5" s="23" t="s">
        <v>184</v>
      </c>
      <c r="I5" s="23" t="s">
        <v>171</v>
      </c>
      <c r="J5" s="23" t="s">
        <v>185</v>
      </c>
    </row>
    <row r="6" spans="2:10" ht="15" customHeight="1" x14ac:dyDescent="0.25">
      <c r="B6" s="30" t="s">
        <v>172</v>
      </c>
      <c r="C6" s="16" t="s">
        <v>186</v>
      </c>
      <c r="D6" s="66" t="s">
        <v>174</v>
      </c>
      <c r="E6" s="66" t="s">
        <v>139</v>
      </c>
      <c r="F6" s="26">
        <v>50000</v>
      </c>
      <c r="G6" s="67">
        <v>-50000</v>
      </c>
      <c r="H6" s="68">
        <v>0</v>
      </c>
      <c r="I6" s="65" t="s">
        <v>177</v>
      </c>
      <c r="J6" s="30" t="s">
        <v>33</v>
      </c>
    </row>
    <row r="7" spans="2:10" ht="15" customHeight="1" x14ac:dyDescent="0.25">
      <c r="B7" s="38" t="s">
        <v>187</v>
      </c>
      <c r="C7" s="21" t="s">
        <v>188</v>
      </c>
      <c r="D7" s="69" t="s">
        <v>174</v>
      </c>
      <c r="E7" s="69" t="s">
        <v>189</v>
      </c>
      <c r="F7" s="34">
        <v>30000</v>
      </c>
      <c r="G7" s="70">
        <v>-30000</v>
      </c>
      <c r="H7" s="71">
        <v>0</v>
      </c>
      <c r="I7" s="65" t="s">
        <v>177</v>
      </c>
      <c r="J7" s="38" t="s">
        <v>41</v>
      </c>
    </row>
    <row r="8" spans="2:10" ht="15" customHeight="1" x14ac:dyDescent="0.25">
      <c r="B8" s="30" t="s">
        <v>190</v>
      </c>
      <c r="C8" s="16" t="s">
        <v>191</v>
      </c>
      <c r="D8" s="66" t="s">
        <v>192</v>
      </c>
      <c r="E8" s="66" t="s">
        <v>193</v>
      </c>
      <c r="F8" s="26">
        <v>18500</v>
      </c>
      <c r="G8" s="67">
        <v>-18500</v>
      </c>
      <c r="H8" s="68">
        <v>0</v>
      </c>
      <c r="I8" s="65" t="s">
        <v>177</v>
      </c>
      <c r="J8" s="30" t="s">
        <v>51</v>
      </c>
    </row>
    <row r="9" spans="2:10" ht="15" customHeight="1" x14ac:dyDescent="0.25">
      <c r="B9" s="38" t="s">
        <v>194</v>
      </c>
      <c r="C9" s="21" t="s">
        <v>195</v>
      </c>
      <c r="D9" s="69" t="s">
        <v>196</v>
      </c>
      <c r="E9" s="69" t="s">
        <v>197</v>
      </c>
      <c r="F9" s="34">
        <v>12000</v>
      </c>
      <c r="G9" s="70">
        <v>-12000</v>
      </c>
      <c r="H9" s="71">
        <v>0</v>
      </c>
      <c r="I9" s="72" t="s">
        <v>198</v>
      </c>
      <c r="J9" s="38" t="s">
        <v>46</v>
      </c>
    </row>
    <row r="10" spans="2:10" ht="15.75" customHeight="1" x14ac:dyDescent="0.25">
      <c r="B10" s="98" t="s">
        <v>199</v>
      </c>
      <c r="C10" s="98"/>
      <c r="D10" s="98"/>
      <c r="E10" s="98"/>
      <c r="F10" s="73">
        <f>SUMIF(I6:I9,"✅ Oui",F6:F9)</f>
        <v>98500</v>
      </c>
      <c r="G10" s="74">
        <f>SUMIF(I6:I9,"✅ Oui",G6:G9)</f>
        <v>-98500</v>
      </c>
      <c r="H10" s="75"/>
      <c r="I10" s="75"/>
      <c r="J10" s="75"/>
    </row>
    <row r="12" spans="2:10" ht="27.75" customHeight="1" x14ac:dyDescent="0.25">
      <c r="B12" s="99" t="s">
        <v>200</v>
      </c>
      <c r="C12" s="99"/>
      <c r="D12" s="99"/>
      <c r="E12" s="99"/>
      <c r="F12" s="99"/>
      <c r="G12" s="99"/>
      <c r="H12" s="99"/>
      <c r="I12" s="99"/>
      <c r="J12" s="99"/>
    </row>
  </sheetData>
  <mergeCells count="3">
    <mergeCell ref="B2:J3"/>
    <mergeCell ref="B10:E10"/>
    <mergeCell ref="B12:J12"/>
  </mergeCells>
  <pageMargins left="0.75" right="0.75" top="1" bottom="1" header="0.511811023622047" footer="0.511811023622047"/>
  <pageSetup paperSize="9" orientation="portrait" horizontalDpi="300" verticalDpi="300"/>
  <ignoredErrors>
    <ignoredError sqref="D6:D9 E6:E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1"/>
  <sheetViews>
    <sheetView showGridLines="0" topLeftCell="A2" zoomScale="125" zoomScaleNormal="125" workbookViewId="0">
      <selection activeCell="D19" sqref="D19"/>
    </sheetView>
  </sheetViews>
  <sheetFormatPr baseColWidth="10" defaultColWidth="8.7109375" defaultRowHeight="15" x14ac:dyDescent="0.25"/>
  <cols>
    <col min="1" max="1" width="3" customWidth="1"/>
    <col min="2" max="2" width="29.140625" customWidth="1"/>
    <col min="3" max="3" width="29.7109375" bestFit="1" customWidth="1"/>
    <col min="4" max="4" width="40" customWidth="1"/>
    <col min="5" max="5" width="18" customWidth="1"/>
    <col min="6" max="6" width="3" customWidth="1"/>
  </cols>
  <sheetData>
    <row r="1" spans="2:5" ht="6" customHeight="1" x14ac:dyDescent="0.25"/>
    <row r="2" spans="2:5" ht="21.75" customHeight="1" x14ac:dyDescent="0.25">
      <c r="B2" s="97" t="s">
        <v>255</v>
      </c>
      <c r="C2" s="97"/>
      <c r="D2" s="97"/>
      <c r="E2" s="97"/>
    </row>
    <row r="3" spans="2:5" x14ac:dyDescent="0.25">
      <c r="B3" s="97"/>
      <c r="C3" s="97"/>
      <c r="D3" s="97"/>
      <c r="E3" s="97"/>
    </row>
    <row r="4" spans="2:5" ht="7.5" customHeight="1" x14ac:dyDescent="0.25"/>
    <row r="5" spans="2:5" ht="15" customHeight="1" x14ac:dyDescent="0.25">
      <c r="B5" s="23" t="s">
        <v>201</v>
      </c>
      <c r="C5" s="23" t="s">
        <v>202</v>
      </c>
      <c r="D5" s="23" t="s">
        <v>258</v>
      </c>
      <c r="E5" s="23" t="s">
        <v>203</v>
      </c>
    </row>
    <row r="6" spans="2:5" ht="38.25" customHeight="1" x14ac:dyDescent="0.25">
      <c r="B6" s="76" t="s">
        <v>117</v>
      </c>
      <c r="C6" s="18" t="s">
        <v>204</v>
      </c>
      <c r="D6" s="77" t="s">
        <v>205</v>
      </c>
      <c r="E6" s="78" t="s">
        <v>206</v>
      </c>
    </row>
    <row r="7" spans="2:5" ht="36.75" customHeight="1" x14ac:dyDescent="0.25">
      <c r="B7" s="79" t="s">
        <v>207</v>
      </c>
      <c r="C7" s="20" t="s">
        <v>208</v>
      </c>
      <c r="D7" s="80" t="s">
        <v>209</v>
      </c>
      <c r="E7" s="81" t="s">
        <v>210</v>
      </c>
    </row>
    <row r="8" spans="2:5" ht="40.5" customHeight="1" x14ac:dyDescent="0.25">
      <c r="B8" s="82" t="s">
        <v>141</v>
      </c>
      <c r="C8" s="18" t="s">
        <v>211</v>
      </c>
      <c r="D8" s="77" t="s">
        <v>212</v>
      </c>
      <c r="E8" s="78" t="s">
        <v>213</v>
      </c>
    </row>
    <row r="9" spans="2:5" ht="30.75" customHeight="1" x14ac:dyDescent="0.25">
      <c r="B9" s="79" t="s">
        <v>127</v>
      </c>
      <c r="C9" s="20" t="s">
        <v>214</v>
      </c>
      <c r="D9" s="80" t="s">
        <v>215</v>
      </c>
      <c r="E9" s="81" t="s">
        <v>216</v>
      </c>
    </row>
    <row r="10" spans="2:5" ht="41.25" customHeight="1" x14ac:dyDescent="0.25">
      <c r="B10" s="76" t="s">
        <v>144</v>
      </c>
      <c r="C10" s="18" t="s">
        <v>217</v>
      </c>
      <c r="D10" s="77" t="s">
        <v>218</v>
      </c>
      <c r="E10" s="78" t="s">
        <v>216</v>
      </c>
    </row>
    <row r="11" spans="2:5" ht="36.75" customHeight="1" x14ac:dyDescent="0.25">
      <c r="B11" s="83" t="s">
        <v>219</v>
      </c>
      <c r="C11" s="20" t="s">
        <v>220</v>
      </c>
      <c r="D11" s="80" t="s">
        <v>221</v>
      </c>
      <c r="E11" s="81" t="s">
        <v>222</v>
      </c>
    </row>
    <row r="12" spans="2:5" ht="40.5" customHeight="1" x14ac:dyDescent="0.25">
      <c r="B12" s="84" t="s">
        <v>67</v>
      </c>
      <c r="C12" s="18" t="s">
        <v>223</v>
      </c>
      <c r="D12" s="77" t="s">
        <v>224</v>
      </c>
      <c r="E12" s="78" t="s">
        <v>225</v>
      </c>
    </row>
    <row r="13" spans="2:5" ht="29.25" customHeight="1" x14ac:dyDescent="0.25">
      <c r="B13" s="83" t="s">
        <v>226</v>
      </c>
      <c r="C13" s="20" t="s">
        <v>227</v>
      </c>
      <c r="D13" s="80" t="s">
        <v>257</v>
      </c>
      <c r="E13" s="81" t="s">
        <v>216</v>
      </c>
    </row>
    <row r="14" spans="2:5" ht="43.5" customHeight="1" x14ac:dyDescent="0.25">
      <c r="B14" s="84" t="s">
        <v>228</v>
      </c>
      <c r="C14" s="18" t="s">
        <v>229</v>
      </c>
      <c r="D14" s="77" t="s">
        <v>230</v>
      </c>
      <c r="E14" s="78" t="s">
        <v>231</v>
      </c>
    </row>
    <row r="15" spans="2:5" ht="40.5" customHeight="1" x14ac:dyDescent="0.25">
      <c r="B15" s="83" t="s">
        <v>232</v>
      </c>
      <c r="C15" s="20" t="s">
        <v>233</v>
      </c>
      <c r="D15" s="80" t="s">
        <v>234</v>
      </c>
      <c r="E15" s="81" t="s">
        <v>235</v>
      </c>
    </row>
    <row r="16" spans="2:5" ht="41.25" customHeight="1" x14ac:dyDescent="0.25">
      <c r="B16" s="84" t="s">
        <v>236</v>
      </c>
      <c r="C16" s="18" t="s">
        <v>237</v>
      </c>
      <c r="D16" s="77" t="s">
        <v>256</v>
      </c>
      <c r="E16" s="78" t="s">
        <v>238</v>
      </c>
    </row>
    <row r="17" spans="2:5" ht="45.75" customHeight="1" x14ac:dyDescent="0.25">
      <c r="B17" s="83" t="s">
        <v>239</v>
      </c>
      <c r="C17" s="20" t="s">
        <v>240</v>
      </c>
      <c r="D17" s="80" t="s">
        <v>241</v>
      </c>
      <c r="E17" s="81" t="s">
        <v>242</v>
      </c>
    </row>
    <row r="18" spans="2:5" ht="39.75" customHeight="1" x14ac:dyDescent="0.25">
      <c r="B18" s="82" t="s">
        <v>243</v>
      </c>
      <c r="C18" s="18" t="s">
        <v>244</v>
      </c>
      <c r="D18" s="77" t="s">
        <v>245</v>
      </c>
      <c r="E18" s="78" t="s">
        <v>246</v>
      </c>
    </row>
    <row r="19" spans="2:5" ht="34.5" customHeight="1" x14ac:dyDescent="0.25">
      <c r="B19" s="83" t="s">
        <v>247</v>
      </c>
      <c r="C19" s="20" t="s">
        <v>248</v>
      </c>
      <c r="D19" s="80" t="s">
        <v>249</v>
      </c>
      <c r="E19" s="81" t="s">
        <v>250</v>
      </c>
    </row>
    <row r="21" spans="2:5" ht="27.75" customHeight="1" x14ac:dyDescent="0.25">
      <c r="B21" s="100" t="s">
        <v>254</v>
      </c>
      <c r="C21" s="100"/>
      <c r="D21" s="100"/>
      <c r="E21" s="100"/>
    </row>
  </sheetData>
  <mergeCells count="2">
    <mergeCell ref="B2:E3"/>
    <mergeCell ref="B21:E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📋 Sommaire</vt:lpstr>
      <vt:lpstr>LS-01 Créances clients</vt:lpstr>
      <vt:lpstr>EAD Consolidé</vt:lpstr>
      <vt:lpstr>📖 Légende Tickmarks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Piper Straw</cp:lastModifiedBy>
  <cp:revision>0</cp:revision>
  <dcterms:created xsi:type="dcterms:W3CDTF">2026-07-08T16:19:45Z</dcterms:created>
  <dcterms:modified xsi:type="dcterms:W3CDTF">2026-07-19T15:13:19Z</dcterms:modified>
  <dc:language>en-US</dc:language>
</cp:coreProperties>
</file>